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filterPrivacy="1" codeName="DieseArbeitsmappe" defaultThemeVersion="124226"/>
  <xr:revisionPtr revIDLastSave="0" documentId="13_ncr:1_{05645A00-AEE0-425E-BF1B-578EAC57EC2C}" xr6:coauthVersionLast="47" xr6:coauthVersionMax="47" xr10:uidLastSave="{00000000-0000-0000-0000-000000000000}"/>
  <bookViews>
    <workbookView xWindow="-108" yWindow="-108" windowWidth="23256" windowHeight="12576" tabRatio="803" xr2:uid="{00000000-000D-0000-FFFF-FFFF00000000}"/>
  </bookViews>
  <sheets>
    <sheet name="Basisdaten" sheetId="1" r:id="rId1"/>
    <sheet name="Preisblatt Los 4" sheetId="2" r:id="rId2"/>
    <sheet name="LV UHR Kitas" sheetId="110" r:id="rId3"/>
    <sheet name="LV Grundreinigung" sheetId="154" r:id="rId4"/>
    <sheet name="Leistungswerte UHR Kigas" sheetId="102" r:id="rId5"/>
    <sheet name="Leistungswerte GR Kigas" sheetId="157" r:id="rId6"/>
    <sheet name="SVS UHR" sheetId="112" r:id="rId7"/>
    <sheet name="SVS GR" sheetId="158" r:id="rId8"/>
    <sheet name="SVS Innenglas" sheetId="116" r:id="rId9"/>
    <sheet name="Kalk UHR KiGa Äuss.Stockweg" sheetId="128" r:id="rId10"/>
    <sheet name="Kalk GR KiGa Äuss.Stockweg" sheetId="169" r:id="rId11"/>
    <sheet name="Kalk Innengl.KiGa Äuss.St." sheetId="129" r:id="rId12"/>
    <sheet name="Kalk UHR KiGa Bajuwarenring" sheetId="135" r:id="rId13"/>
    <sheet name="Kalk GR KiGa Bajuwarenring" sheetId="167" r:id="rId14"/>
    <sheet name="Kalk Innengl.KiGa Bajuwarenring" sheetId="136" r:id="rId15"/>
    <sheet name="Turnus" sheetId="40" r:id="rId16"/>
    <sheet name="verrechenbare Arbeitstage" sheetId="106" r:id="rId17"/>
    <sheet name="verrechenbare Arbeitstage 2" sheetId="173" r:id="rId18"/>
  </sheets>
  <definedNames>
    <definedName name="_xlnm._FilterDatabase" localSheetId="10" hidden="1">'Kalk GR KiGa Äuss.Stockweg'!$A$7:$Q$68</definedName>
    <definedName name="_xlnm._FilterDatabase" localSheetId="13" hidden="1">'Kalk GR KiGa Bajuwarenring'!$A$7:$Q$67</definedName>
    <definedName name="_xlnm._FilterDatabase" localSheetId="11" hidden="1">'Kalk Innengl.KiGa Äuss.St.'!$A$8:$O$70</definedName>
    <definedName name="_xlnm._FilterDatabase" localSheetId="14" hidden="1">'Kalk Innengl.KiGa Bajuwarenring'!$A$8:$O$58</definedName>
    <definedName name="_xlnm._FilterDatabase" localSheetId="9" hidden="1">'Kalk UHR KiGa Äuss.Stockweg'!$A$7:$P$68</definedName>
    <definedName name="_xlnm._FilterDatabase" localSheetId="12" hidden="1">'Kalk UHR KiGa Bajuwarenring'!$A$7:$P$67</definedName>
    <definedName name="_xlnm.Print_Area" localSheetId="0">Basisdaten!$A$1:$E$16</definedName>
    <definedName name="_xlnm.Print_Area" localSheetId="10">'Kalk GR KiGa Äuss.Stockweg'!$A$1:$Q$69</definedName>
    <definedName name="_xlnm.Print_Area" localSheetId="13">'Kalk GR KiGa Bajuwarenring'!$A$1:$Q$68</definedName>
    <definedName name="_xlnm.Print_Area" localSheetId="11">'Kalk Innengl.KiGa Äuss.St.'!$A$1:$O$71</definedName>
    <definedName name="_xlnm.Print_Area" localSheetId="14">'Kalk Innengl.KiGa Bajuwarenring'!$A$1:$O$60</definedName>
    <definedName name="_xlnm.Print_Area" localSheetId="9">'Kalk UHR KiGa Äuss.Stockweg'!$A$1:$P$69</definedName>
    <definedName name="_xlnm.Print_Area" localSheetId="12">'Kalk UHR KiGa Bajuwarenring'!$A$1:$P$68</definedName>
    <definedName name="_xlnm.Print_Area" localSheetId="4">'Leistungswerte UHR Kigas'!$A$1:$I$23</definedName>
    <definedName name="_xlnm.Print_Area" localSheetId="2">'LV UHR Kitas'!$A$1:$U$50</definedName>
    <definedName name="_xlnm.Print_Area" localSheetId="1">'Preisblatt Los 4'!$A$1:$K$72</definedName>
    <definedName name="_xlnm.Print_Area" localSheetId="7">'SVS GR'!$A$1:$Q$79</definedName>
    <definedName name="_xlnm.Print_Area" localSheetId="8">'SVS Innenglas'!$A$1:$Q$79</definedName>
    <definedName name="_xlnm.Print_Area" localSheetId="6">'SVS UHR'!$A$1:$Q$79</definedName>
    <definedName name="_xlnm.Print_Area" localSheetId="15">Turnus!$A$1:$J$26</definedName>
    <definedName name="_xlnm.Print_Area" localSheetId="16">'verrechenbare Arbeitstage'!$A$1:$M$76</definedName>
    <definedName name="_xlnm.Print_Area" localSheetId="17">'verrechenbare Arbeitstage 2'!$A$1:$M$75</definedName>
    <definedName name="_xlnm.Print_Titles" localSheetId="10">'Kalk GR KiGa Äuss.Stockweg'!$1:$7</definedName>
    <definedName name="_xlnm.Print_Titles" localSheetId="13">'Kalk GR KiGa Bajuwarenring'!$1:$7</definedName>
    <definedName name="_xlnm.Print_Titles" localSheetId="11">'Kalk Innengl.KiGa Äuss.St.'!$1:$8</definedName>
    <definedName name="_xlnm.Print_Titles" localSheetId="14">'Kalk Innengl.KiGa Bajuwarenring'!$1:$8</definedName>
    <definedName name="_xlnm.Print_Titles" localSheetId="9">'Kalk UHR KiGa Äuss.Stockweg'!$1:$7</definedName>
    <definedName name="_xlnm.Print_Titles" localSheetId="12">'Kalk UHR KiGa Bajuwarenring'!$1:$7</definedName>
    <definedName name="_xlnm.Print_Titles" localSheetId="5">'Leistungswerte GR Kigas'!$1:$4</definedName>
    <definedName name="_xlnm.Print_Titles" localSheetId="4">'Leistungswerte UHR Kigas'!$1:$4</definedName>
    <definedName name="_xlnm.Print_Titles" localSheetId="3">'LV Grundreinigung'!$1:$1</definedName>
    <definedName name="_xlnm.Print_Titles" localSheetId="2">'LV UHR Kitas'!$1:$4</definedName>
    <definedName name="_xlnm.Print_Titles" localSheetId="1">'Preisblatt Los 4'!$1:$6</definedName>
    <definedName name="_xlnm.Print_Titles" localSheetId="7">'SVS GR'!$1:$2</definedName>
    <definedName name="_xlnm.Print_Titles" localSheetId="8">'SVS Innenglas'!$1:$2</definedName>
    <definedName name="_xlnm.Print_Titles" localSheetId="6">'SVS UHR'!$1:$2</definedName>
    <definedName name="_xlnm.Print_Titles" localSheetId="16">'verrechenbare Arbeitstage'!$1:$4</definedName>
    <definedName name="_xlnm.Print_Titles" localSheetId="17">'verrechenbare Arbeitstage 2'!$1:$4</definedName>
    <definedName name="Leistung">Basisdaten!$B$8</definedName>
    <definedName name="Turnus">Turnus!$A$10:$B$26</definedName>
  </definedNames>
  <calcPr calcId="191029"/>
</workbook>
</file>

<file path=xl/calcChain.xml><?xml version="1.0" encoding="utf-8"?>
<calcChain xmlns="http://schemas.openxmlformats.org/spreadsheetml/2006/main">
  <c r="AX9" i="135" l="1"/>
  <c r="AX10" i="135"/>
  <c r="AX11" i="135"/>
  <c r="AX12" i="135"/>
  <c r="AX13" i="135"/>
  <c r="AX14" i="135"/>
  <c r="AX15" i="135"/>
  <c r="AX16" i="135"/>
  <c r="AX17" i="135"/>
  <c r="AX18" i="135"/>
  <c r="AX19" i="135"/>
  <c r="AX20" i="135"/>
  <c r="AX21" i="135"/>
  <c r="AX22" i="135"/>
  <c r="AX23" i="135"/>
  <c r="AX24" i="135"/>
  <c r="AX25" i="135"/>
  <c r="AX26" i="135"/>
  <c r="AX27" i="135"/>
  <c r="AX28" i="135"/>
  <c r="AX29" i="135"/>
  <c r="AX30" i="135"/>
  <c r="AX31" i="135"/>
  <c r="AX32" i="135"/>
  <c r="AX33" i="135"/>
  <c r="AX34" i="135"/>
  <c r="AX35" i="135"/>
  <c r="AX36" i="135"/>
  <c r="AX37" i="135"/>
  <c r="AX38" i="135"/>
  <c r="AX39" i="135"/>
  <c r="AX40" i="135"/>
  <c r="AX41" i="135"/>
  <c r="AX42" i="135"/>
  <c r="AX43" i="135"/>
  <c r="AX44" i="135"/>
  <c r="AX45" i="135"/>
  <c r="AX46" i="135"/>
  <c r="AX47" i="135"/>
  <c r="AX48" i="135"/>
  <c r="AX49" i="135"/>
  <c r="AX50" i="135"/>
  <c r="AX51" i="135"/>
  <c r="AX52" i="135"/>
  <c r="AX53" i="135"/>
  <c r="AX54" i="135"/>
  <c r="AX55" i="135"/>
  <c r="AX56" i="135"/>
  <c r="AX57" i="135"/>
  <c r="AX58" i="135"/>
  <c r="AX59" i="135"/>
  <c r="AX60" i="135"/>
  <c r="AX61" i="135"/>
  <c r="AX62" i="135"/>
  <c r="AX63" i="135"/>
  <c r="AX64" i="135"/>
  <c r="AX65" i="135"/>
  <c r="AX66" i="135"/>
  <c r="AX67" i="135"/>
  <c r="E16" i="157"/>
  <c r="C16" i="157"/>
  <c r="A52" i="167"/>
  <c r="B52" i="167"/>
  <c r="C52" i="167"/>
  <c r="D52" i="167"/>
  <c r="E52" i="167"/>
  <c r="F52" i="167"/>
  <c r="G52" i="167"/>
  <c r="H52" i="167"/>
  <c r="J52" i="167"/>
  <c r="K52" i="167" l="1"/>
  <c r="A41" i="136"/>
  <c r="B41" i="136"/>
  <c r="C41" i="136"/>
  <c r="D41" i="136"/>
  <c r="H41" i="136"/>
  <c r="K41" i="136"/>
  <c r="A40" i="167"/>
  <c r="B40" i="167"/>
  <c r="C40" i="167"/>
  <c r="D40" i="167"/>
  <c r="E40" i="167"/>
  <c r="F40" i="167"/>
  <c r="G40" i="167" s="1"/>
  <c r="H40" i="167"/>
  <c r="J40" i="167"/>
  <c r="K40" i="167" l="1"/>
  <c r="G39" i="135"/>
  <c r="G38" i="135"/>
  <c r="G37" i="135"/>
  <c r="G36" i="135"/>
  <c r="G34" i="135"/>
  <c r="G33" i="135"/>
  <c r="G32" i="135"/>
  <c r="G31" i="135"/>
  <c r="G29" i="135"/>
  <c r="G28" i="135"/>
  <c r="G27" i="135"/>
  <c r="G26" i="135"/>
  <c r="A21" i="167"/>
  <c r="B21" i="167"/>
  <c r="C21" i="167"/>
  <c r="D21" i="167"/>
  <c r="E21" i="167"/>
  <c r="F21" i="167"/>
  <c r="G21" i="167" s="1"/>
  <c r="H21" i="167"/>
  <c r="J21" i="167"/>
  <c r="A22" i="136"/>
  <c r="B22" i="136"/>
  <c r="C22" i="136"/>
  <c r="D22" i="136"/>
  <c r="H22" i="136"/>
  <c r="K22" i="136"/>
  <c r="E20" i="102"/>
  <c r="C20" i="102"/>
  <c r="K21" i="167" l="1"/>
  <c r="C21" i="136" l="1"/>
  <c r="C23" i="136"/>
  <c r="C24" i="136"/>
  <c r="C25" i="136"/>
  <c r="C26" i="136"/>
  <c r="C27" i="136"/>
  <c r="C28" i="136"/>
  <c r="C29" i="136"/>
  <c r="C30" i="136"/>
  <c r="C31" i="136"/>
  <c r="C32" i="136"/>
  <c r="C33" i="136"/>
  <c r="C34" i="136"/>
  <c r="C35" i="136"/>
  <c r="C36" i="136"/>
  <c r="C37" i="136"/>
  <c r="C38" i="136"/>
  <c r="C39" i="136"/>
  <c r="C40" i="136"/>
  <c r="C42" i="136"/>
  <c r="C43" i="136"/>
  <c r="C44" i="136"/>
  <c r="C45" i="136"/>
  <c r="C46" i="136"/>
  <c r="C47" i="136"/>
  <c r="C48" i="136"/>
  <c r="C49" i="136"/>
  <c r="C50" i="136"/>
  <c r="C15" i="136"/>
  <c r="C16" i="136"/>
  <c r="C17" i="136"/>
  <c r="C18" i="136"/>
  <c r="C19" i="136"/>
  <c r="C20" i="136"/>
  <c r="C10" i="136"/>
  <c r="C11" i="136"/>
  <c r="C12" i="136"/>
  <c r="C13" i="136"/>
  <c r="C14" i="136"/>
  <c r="C9" i="136"/>
  <c r="C53" i="167"/>
  <c r="C54" i="167"/>
  <c r="C55" i="167"/>
  <c r="C56" i="167"/>
  <c r="C57" i="167"/>
  <c r="C58" i="167"/>
  <c r="C59" i="167"/>
  <c r="C60" i="167"/>
  <c r="C61" i="167"/>
  <c r="C62" i="167"/>
  <c r="C63" i="167"/>
  <c r="C64" i="167"/>
  <c r="C65" i="167"/>
  <c r="C66" i="167"/>
  <c r="C67" i="167"/>
  <c r="C9" i="167"/>
  <c r="C10" i="167"/>
  <c r="C11" i="167"/>
  <c r="C12" i="167"/>
  <c r="C13" i="167"/>
  <c r="C14" i="167"/>
  <c r="C15" i="167"/>
  <c r="C16" i="167"/>
  <c r="C17" i="167"/>
  <c r="C18" i="167"/>
  <c r="C19" i="167"/>
  <c r="C20" i="167"/>
  <c r="C22" i="167"/>
  <c r="C23" i="167"/>
  <c r="C24" i="167"/>
  <c r="C25" i="167"/>
  <c r="C26" i="167"/>
  <c r="C27" i="167"/>
  <c r="C28" i="167"/>
  <c r="C29" i="167"/>
  <c r="C30" i="167"/>
  <c r="C31" i="167"/>
  <c r="C32" i="167"/>
  <c r="C33" i="167"/>
  <c r="C34" i="167"/>
  <c r="C35" i="167"/>
  <c r="C36" i="167"/>
  <c r="C37" i="167"/>
  <c r="C38" i="167"/>
  <c r="C39" i="167"/>
  <c r="C41" i="167"/>
  <c r="C42" i="167"/>
  <c r="C43" i="167"/>
  <c r="C44" i="167"/>
  <c r="C45" i="167"/>
  <c r="C46" i="167"/>
  <c r="C47" i="167"/>
  <c r="C48" i="167"/>
  <c r="C49" i="167"/>
  <c r="C50" i="167"/>
  <c r="C51" i="167"/>
  <c r="C8" i="167"/>
  <c r="C10" i="129"/>
  <c r="C11" i="129"/>
  <c r="C12" i="129"/>
  <c r="C13" i="129"/>
  <c r="C14" i="129"/>
  <c r="C15" i="129"/>
  <c r="C16" i="129"/>
  <c r="C17" i="129"/>
  <c r="C18" i="129"/>
  <c r="C19" i="129"/>
  <c r="C20" i="129"/>
  <c r="C21" i="129"/>
  <c r="C22" i="129"/>
  <c r="C23" i="129"/>
  <c r="C24" i="129"/>
  <c r="C25" i="129"/>
  <c r="C26" i="129"/>
  <c r="C27" i="129"/>
  <c r="C28" i="129"/>
  <c r="C29" i="129"/>
  <c r="C30" i="129"/>
  <c r="C31" i="129"/>
  <c r="C32" i="129"/>
  <c r="C33" i="129"/>
  <c r="C34" i="129"/>
  <c r="C35" i="129"/>
  <c r="C36" i="129"/>
  <c r="C37" i="129"/>
  <c r="C38" i="129"/>
  <c r="C39" i="129"/>
  <c r="C40" i="129"/>
  <c r="C41" i="129"/>
  <c r="C42" i="129"/>
  <c r="C43" i="129"/>
  <c r="C44" i="129"/>
  <c r="C45" i="129"/>
  <c r="C46" i="129"/>
  <c r="C47" i="129"/>
  <c r="C48" i="129"/>
  <c r="C49" i="129"/>
  <c r="C50" i="129"/>
  <c r="C51" i="129"/>
  <c r="C52" i="129"/>
  <c r="C53" i="129"/>
  <c r="C54" i="129"/>
  <c r="C55" i="129"/>
  <c r="C56" i="129"/>
  <c r="C57" i="129"/>
  <c r="C58" i="129"/>
  <c r="C59" i="129"/>
  <c r="C60" i="129"/>
  <c r="C61" i="129"/>
  <c r="C62" i="129"/>
  <c r="C63" i="129"/>
  <c r="C64" i="129"/>
  <c r="C65" i="129"/>
  <c r="C66" i="129"/>
  <c r="C67" i="129"/>
  <c r="C68" i="129"/>
  <c r="C69" i="129"/>
  <c r="C9" i="129"/>
  <c r="C9" i="169"/>
  <c r="C10" i="169"/>
  <c r="C11" i="169"/>
  <c r="C12" i="169"/>
  <c r="C13" i="169"/>
  <c r="C14" i="169"/>
  <c r="C15" i="169"/>
  <c r="C16" i="169"/>
  <c r="C17" i="169"/>
  <c r="C18" i="169"/>
  <c r="C19" i="169"/>
  <c r="C20" i="169"/>
  <c r="C21" i="169"/>
  <c r="C22" i="169"/>
  <c r="C23" i="169"/>
  <c r="C24" i="169"/>
  <c r="C25" i="169"/>
  <c r="C26" i="169"/>
  <c r="C27" i="169"/>
  <c r="C28" i="169"/>
  <c r="C29" i="169"/>
  <c r="C30" i="169"/>
  <c r="C31" i="169"/>
  <c r="C32" i="169"/>
  <c r="C33" i="169"/>
  <c r="C34" i="169"/>
  <c r="C35" i="169"/>
  <c r="C36" i="169"/>
  <c r="C37" i="169"/>
  <c r="C38" i="169"/>
  <c r="C39" i="169"/>
  <c r="C40" i="169"/>
  <c r="C41" i="169"/>
  <c r="C42" i="169"/>
  <c r="C43" i="169"/>
  <c r="C44" i="169"/>
  <c r="C45" i="169"/>
  <c r="C46" i="169"/>
  <c r="C47" i="169"/>
  <c r="C48" i="169"/>
  <c r="C49" i="169"/>
  <c r="C50" i="169"/>
  <c r="C51" i="169"/>
  <c r="C52" i="169"/>
  <c r="C53" i="169"/>
  <c r="C54" i="169"/>
  <c r="C55" i="169"/>
  <c r="C56" i="169"/>
  <c r="C57" i="169"/>
  <c r="C58" i="169"/>
  <c r="C59" i="169"/>
  <c r="C60" i="169"/>
  <c r="C61" i="169"/>
  <c r="C62" i="169"/>
  <c r="C63" i="169"/>
  <c r="C64" i="169"/>
  <c r="C65" i="169"/>
  <c r="C66" i="169"/>
  <c r="C67" i="169"/>
  <c r="C68" i="169"/>
  <c r="C8" i="169"/>
  <c r="A52" i="136" l="1"/>
  <c r="B52" i="136"/>
  <c r="A53" i="136"/>
  <c r="B53" i="136"/>
  <c r="A54" i="136"/>
  <c r="B54" i="136"/>
  <c r="A55" i="136"/>
  <c r="B55" i="136"/>
  <c r="A56" i="136"/>
  <c r="B56" i="136"/>
  <c r="A57" i="136"/>
  <c r="B57" i="136"/>
  <c r="H51" i="167"/>
  <c r="H53" i="167"/>
  <c r="H54" i="167"/>
  <c r="H55" i="167"/>
  <c r="H56" i="167"/>
  <c r="H57" i="167"/>
  <c r="H58" i="167"/>
  <c r="H59" i="167"/>
  <c r="H60" i="167"/>
  <c r="H61" i="167"/>
  <c r="H62" i="167"/>
  <c r="H63" i="167"/>
  <c r="H64" i="167"/>
  <c r="H65" i="167"/>
  <c r="H66" i="167"/>
  <c r="H67" i="167"/>
  <c r="A51" i="167"/>
  <c r="B51" i="167"/>
  <c r="D51" i="167"/>
  <c r="E51" i="167"/>
  <c r="F51" i="167"/>
  <c r="A53" i="167"/>
  <c r="B53" i="167"/>
  <c r="D53" i="167"/>
  <c r="E53" i="167"/>
  <c r="F53" i="167"/>
  <c r="G53" i="167" s="1"/>
  <c r="A54" i="167"/>
  <c r="B54" i="167"/>
  <c r="D54" i="167"/>
  <c r="E54" i="167"/>
  <c r="F54" i="167"/>
  <c r="G54" i="167" s="1"/>
  <c r="A55" i="167"/>
  <c r="B55" i="167"/>
  <c r="D55" i="167"/>
  <c r="E55" i="167"/>
  <c r="F55" i="167"/>
  <c r="G55" i="167" s="1"/>
  <c r="A56" i="167"/>
  <c r="B56" i="167"/>
  <c r="D56" i="167"/>
  <c r="E56" i="167"/>
  <c r="F56" i="167"/>
  <c r="G56" i="167" s="1"/>
  <c r="A57" i="167"/>
  <c r="B57" i="167"/>
  <c r="D57" i="167"/>
  <c r="E57" i="167"/>
  <c r="F57" i="167"/>
  <c r="G57" i="167" s="1"/>
  <c r="A58" i="167"/>
  <c r="B58" i="167"/>
  <c r="D58" i="167"/>
  <c r="E58" i="167"/>
  <c r="F58" i="167"/>
  <c r="A59" i="167"/>
  <c r="B59" i="167"/>
  <c r="D59" i="167"/>
  <c r="E59" i="167"/>
  <c r="F59" i="167"/>
  <c r="A60" i="167"/>
  <c r="B60" i="167"/>
  <c r="D60" i="167"/>
  <c r="E60" i="167"/>
  <c r="F60" i="167"/>
  <c r="A61" i="167"/>
  <c r="B61" i="167"/>
  <c r="D61" i="167"/>
  <c r="E61" i="167"/>
  <c r="F61" i="167"/>
  <c r="A62" i="167"/>
  <c r="B62" i="167"/>
  <c r="D62" i="167"/>
  <c r="E62" i="167"/>
  <c r="F62" i="167"/>
  <c r="A63" i="167"/>
  <c r="B63" i="167"/>
  <c r="D63" i="167"/>
  <c r="E63" i="167"/>
  <c r="F63" i="167"/>
  <c r="A64" i="167"/>
  <c r="B64" i="167"/>
  <c r="D64" i="167"/>
  <c r="E64" i="167"/>
  <c r="F64" i="167"/>
  <c r="G64" i="167" s="1"/>
  <c r="A65" i="167"/>
  <c r="B65" i="167"/>
  <c r="D65" i="167"/>
  <c r="E65" i="167"/>
  <c r="F65" i="167"/>
  <c r="G65" i="167" s="1"/>
  <c r="A66" i="167"/>
  <c r="B66" i="167"/>
  <c r="D66" i="167"/>
  <c r="E66" i="167"/>
  <c r="F66" i="167"/>
  <c r="A67" i="167"/>
  <c r="B67" i="167"/>
  <c r="D67" i="167"/>
  <c r="E67" i="167"/>
  <c r="F67" i="167"/>
  <c r="J65" i="167"/>
  <c r="J64" i="167"/>
  <c r="B51" i="136"/>
  <c r="A51" i="136"/>
  <c r="K57" i="136"/>
  <c r="H57" i="136"/>
  <c r="K56" i="136"/>
  <c r="H56" i="136"/>
  <c r="K55" i="136"/>
  <c r="H55" i="136"/>
  <c r="K54" i="136"/>
  <c r="H54" i="136"/>
  <c r="K53" i="136"/>
  <c r="H53" i="136"/>
  <c r="K52" i="136"/>
  <c r="H52" i="136"/>
  <c r="J57" i="167"/>
  <c r="J56" i="167"/>
  <c r="J55" i="167"/>
  <c r="J54" i="167"/>
  <c r="J53" i="167"/>
  <c r="A10" i="136"/>
  <c r="B10" i="136"/>
  <c r="D10" i="136"/>
  <c r="A11" i="136"/>
  <c r="B11" i="136"/>
  <c r="D11" i="136"/>
  <c r="A12" i="136"/>
  <c r="B12" i="136"/>
  <c r="D12" i="136"/>
  <c r="A13" i="136"/>
  <c r="B13" i="136"/>
  <c r="D13" i="136"/>
  <c r="A14" i="136"/>
  <c r="B14" i="136"/>
  <c r="D14" i="136"/>
  <c r="A15" i="136"/>
  <c r="B15" i="136"/>
  <c r="D15" i="136"/>
  <c r="A16" i="136"/>
  <c r="B16" i="136"/>
  <c r="D16" i="136"/>
  <c r="A17" i="136"/>
  <c r="B17" i="136"/>
  <c r="D17" i="136"/>
  <c r="A18" i="136"/>
  <c r="B18" i="136"/>
  <c r="D18" i="136"/>
  <c r="A19" i="136"/>
  <c r="B19" i="136"/>
  <c r="D19" i="136"/>
  <c r="A20" i="136"/>
  <c r="B20" i="136"/>
  <c r="D20" i="136"/>
  <c r="A21" i="136"/>
  <c r="B21" i="136"/>
  <c r="D21" i="136"/>
  <c r="A23" i="136"/>
  <c r="B23" i="136"/>
  <c r="D23" i="136"/>
  <c r="A24" i="136"/>
  <c r="B24" i="136"/>
  <c r="D24" i="136"/>
  <c r="A25" i="136"/>
  <c r="B25" i="136"/>
  <c r="D25" i="136"/>
  <c r="A26" i="136"/>
  <c r="B26" i="136"/>
  <c r="D26" i="136"/>
  <c r="A27" i="136"/>
  <c r="B27" i="136"/>
  <c r="D27" i="136"/>
  <c r="A28" i="136"/>
  <c r="B28" i="136"/>
  <c r="D28" i="136"/>
  <c r="A29" i="136"/>
  <c r="B29" i="136"/>
  <c r="D29" i="136"/>
  <c r="A30" i="136"/>
  <c r="B30" i="136"/>
  <c r="D30" i="136"/>
  <c r="A31" i="136"/>
  <c r="B31" i="136"/>
  <c r="D31" i="136"/>
  <c r="A32" i="136"/>
  <c r="B32" i="136"/>
  <c r="D32" i="136"/>
  <c r="A33" i="136"/>
  <c r="B33" i="136"/>
  <c r="D33" i="136"/>
  <c r="A34" i="136"/>
  <c r="B34" i="136"/>
  <c r="D34" i="136"/>
  <c r="A35" i="136"/>
  <c r="B35" i="136"/>
  <c r="D35" i="136"/>
  <c r="A36" i="136"/>
  <c r="B36" i="136"/>
  <c r="D36" i="136"/>
  <c r="A37" i="136"/>
  <c r="B37" i="136"/>
  <c r="D37" i="136"/>
  <c r="A38" i="136"/>
  <c r="B38" i="136"/>
  <c r="D38" i="136"/>
  <c r="A39" i="136"/>
  <c r="B39" i="136"/>
  <c r="D39" i="136"/>
  <c r="A40" i="136"/>
  <c r="B40" i="136"/>
  <c r="D40" i="136"/>
  <c r="A42" i="136"/>
  <c r="B42" i="136"/>
  <c r="D42" i="136"/>
  <c r="A43" i="136"/>
  <c r="B43" i="136"/>
  <c r="D43" i="136"/>
  <c r="A44" i="136"/>
  <c r="B44" i="136"/>
  <c r="D44" i="136"/>
  <c r="A45" i="136"/>
  <c r="B45" i="136"/>
  <c r="D45" i="136"/>
  <c r="A46" i="136"/>
  <c r="B46" i="136"/>
  <c r="D46" i="136"/>
  <c r="A47" i="136"/>
  <c r="B47" i="136"/>
  <c r="D47" i="136"/>
  <c r="A48" i="136"/>
  <c r="B48" i="136"/>
  <c r="D48" i="136"/>
  <c r="A49" i="136"/>
  <c r="B49" i="136"/>
  <c r="D49" i="136"/>
  <c r="A50" i="136"/>
  <c r="B50" i="136"/>
  <c r="D50" i="136"/>
  <c r="K50" i="136"/>
  <c r="H50" i="136"/>
  <c r="K49" i="136"/>
  <c r="H49" i="136"/>
  <c r="K48" i="136"/>
  <c r="H48" i="136"/>
  <c r="K47" i="136"/>
  <c r="H47" i="136"/>
  <c r="K46" i="136"/>
  <c r="H46" i="136"/>
  <c r="K45" i="136"/>
  <c r="H45" i="136"/>
  <c r="K44" i="136"/>
  <c r="H44" i="136"/>
  <c r="K43" i="136"/>
  <c r="H43" i="136"/>
  <c r="K42" i="136"/>
  <c r="H42" i="136"/>
  <c r="K40" i="136"/>
  <c r="H40" i="136"/>
  <c r="H51" i="136"/>
  <c r="K65" i="167" l="1"/>
  <c r="K64" i="167"/>
  <c r="K57" i="167"/>
  <c r="K55" i="167"/>
  <c r="K53" i="167"/>
  <c r="K56" i="167"/>
  <c r="K54" i="167"/>
  <c r="A39" i="167"/>
  <c r="B39" i="167"/>
  <c r="D39" i="167"/>
  <c r="E39" i="167"/>
  <c r="F39" i="167"/>
  <c r="G39" i="167" s="1"/>
  <c r="H39" i="167"/>
  <c r="A41" i="167"/>
  <c r="B41" i="167"/>
  <c r="D41" i="167"/>
  <c r="E41" i="167"/>
  <c r="F41" i="167"/>
  <c r="G41" i="167" s="1"/>
  <c r="H41" i="167"/>
  <c r="A42" i="167"/>
  <c r="B42" i="167"/>
  <c r="D42" i="167"/>
  <c r="E42" i="167"/>
  <c r="F42" i="167"/>
  <c r="G42" i="167" s="1"/>
  <c r="H42" i="167"/>
  <c r="A43" i="167"/>
  <c r="B43" i="167"/>
  <c r="D43" i="167"/>
  <c r="E43" i="167"/>
  <c r="F43" i="167"/>
  <c r="G43" i="167" s="1"/>
  <c r="H43" i="167"/>
  <c r="A44" i="167"/>
  <c r="B44" i="167"/>
  <c r="D44" i="167"/>
  <c r="E44" i="167"/>
  <c r="F44" i="167"/>
  <c r="G44" i="167" s="1"/>
  <c r="H44" i="167"/>
  <c r="A45" i="167"/>
  <c r="B45" i="167"/>
  <c r="D45" i="167"/>
  <c r="E45" i="167"/>
  <c r="F45" i="167"/>
  <c r="G45" i="167" s="1"/>
  <c r="H45" i="167"/>
  <c r="A46" i="167"/>
  <c r="B46" i="167"/>
  <c r="D46" i="167"/>
  <c r="E46" i="167"/>
  <c r="F46" i="167"/>
  <c r="G46" i="167" s="1"/>
  <c r="H46" i="167"/>
  <c r="A47" i="167"/>
  <c r="B47" i="167"/>
  <c r="D47" i="167"/>
  <c r="E47" i="167"/>
  <c r="F47" i="167"/>
  <c r="G47" i="167" s="1"/>
  <c r="H47" i="167"/>
  <c r="A48" i="167"/>
  <c r="B48" i="167"/>
  <c r="D48" i="167"/>
  <c r="E48" i="167"/>
  <c r="F48" i="167"/>
  <c r="G48" i="167" s="1"/>
  <c r="H48" i="167"/>
  <c r="A49" i="167"/>
  <c r="B49" i="167"/>
  <c r="D49" i="167"/>
  <c r="E49" i="167"/>
  <c r="F49" i="167"/>
  <c r="G49" i="167" s="1"/>
  <c r="H49" i="167"/>
  <c r="A50" i="167"/>
  <c r="B50" i="167"/>
  <c r="D50" i="167"/>
  <c r="E50" i="167"/>
  <c r="F50" i="167"/>
  <c r="G50" i="167" s="1"/>
  <c r="H50" i="167"/>
  <c r="G51" i="167"/>
  <c r="G58" i="167"/>
  <c r="G59" i="167"/>
  <c r="G60" i="167"/>
  <c r="G61" i="167"/>
  <c r="G62" i="167"/>
  <c r="G63" i="167"/>
  <c r="G66" i="167"/>
  <c r="G67" i="167"/>
  <c r="J49" i="167"/>
  <c r="J48" i="167"/>
  <c r="J47" i="167"/>
  <c r="J46" i="167"/>
  <c r="J45" i="167"/>
  <c r="J44" i="167"/>
  <c r="J43" i="167"/>
  <c r="J42" i="167"/>
  <c r="J41" i="167"/>
  <c r="J39" i="167"/>
  <c r="K39" i="167" l="1"/>
  <c r="K41" i="167"/>
  <c r="K42" i="167"/>
  <c r="K43" i="167"/>
  <c r="K44" i="167"/>
  <c r="K45" i="167"/>
  <c r="K46" i="167"/>
  <c r="K47" i="167"/>
  <c r="K48" i="167"/>
  <c r="K49" i="167"/>
  <c r="C18" i="157"/>
  <c r="E14" i="102" l="1"/>
  <c r="C14" i="102"/>
  <c r="AX8" i="135" l="1"/>
  <c r="S7" i="135"/>
  <c r="T6" i="135"/>
  <c r="U6" i="135" s="1"/>
  <c r="V6" i="135" s="1"/>
  <c r="AX68" i="128"/>
  <c r="AX67" i="128"/>
  <c r="AX66" i="128"/>
  <c r="AX65" i="128"/>
  <c r="AX64" i="128"/>
  <c r="AX63" i="128"/>
  <c r="AX62" i="128"/>
  <c r="AX61" i="128"/>
  <c r="AX60" i="128"/>
  <c r="AX59" i="128"/>
  <c r="AX58" i="128"/>
  <c r="AX57" i="128"/>
  <c r="AX56" i="128"/>
  <c r="AX55" i="128"/>
  <c r="AX54" i="128"/>
  <c r="AX53" i="128"/>
  <c r="AX52" i="128"/>
  <c r="AX51" i="128"/>
  <c r="AX50" i="128"/>
  <c r="AX49" i="128"/>
  <c r="AX48" i="128"/>
  <c r="AX47" i="128"/>
  <c r="AX46" i="128"/>
  <c r="AX45" i="128"/>
  <c r="AX44" i="128"/>
  <c r="AX43" i="128"/>
  <c r="AX42" i="128"/>
  <c r="AX41" i="128"/>
  <c r="AX40" i="128"/>
  <c r="AX39" i="128"/>
  <c r="AX38" i="128"/>
  <c r="AX37" i="128"/>
  <c r="AX36" i="128"/>
  <c r="AX35" i="128"/>
  <c r="AX34" i="128"/>
  <c r="AX33" i="128"/>
  <c r="AX32" i="128"/>
  <c r="AX31" i="128"/>
  <c r="AX30" i="128"/>
  <c r="AX29" i="128"/>
  <c r="AX28" i="128"/>
  <c r="AX27" i="128"/>
  <c r="AX26" i="128"/>
  <c r="AX25" i="128"/>
  <c r="AX24" i="128"/>
  <c r="AX23" i="128"/>
  <c r="AX22" i="128"/>
  <c r="AX21" i="128"/>
  <c r="AX20" i="128"/>
  <c r="AX19" i="128"/>
  <c r="AX18" i="128"/>
  <c r="AX17" i="128"/>
  <c r="AX16" i="128"/>
  <c r="AX15" i="128"/>
  <c r="AX14" i="128"/>
  <c r="AX13" i="128"/>
  <c r="AX12" i="128"/>
  <c r="AX11" i="128"/>
  <c r="AX10" i="128"/>
  <c r="AX9" i="128"/>
  <c r="AX8" i="128"/>
  <c r="S7" i="128"/>
  <c r="T6" i="128"/>
  <c r="U6" i="128" s="1"/>
  <c r="T7" i="135" l="1"/>
  <c r="W6" i="135"/>
  <c r="V7" i="135"/>
  <c r="U7" i="135"/>
  <c r="T7" i="128"/>
  <c r="V6" i="128"/>
  <c r="U7" i="128"/>
  <c r="K51" i="136"/>
  <c r="K16" i="136"/>
  <c r="H16" i="136"/>
  <c r="K54" i="129"/>
  <c r="H54" i="129"/>
  <c r="D54" i="129"/>
  <c r="B54" i="129"/>
  <c r="A54" i="129"/>
  <c r="K15" i="129"/>
  <c r="H15" i="129"/>
  <c r="D15" i="129"/>
  <c r="B15" i="129"/>
  <c r="A15" i="129"/>
  <c r="A10" i="129"/>
  <c r="B10" i="129"/>
  <c r="D10" i="129"/>
  <c r="A11" i="129"/>
  <c r="B11" i="129"/>
  <c r="D11" i="129"/>
  <c r="A12" i="129"/>
  <c r="B12" i="129"/>
  <c r="D12" i="129"/>
  <c r="A13" i="129"/>
  <c r="B13" i="129"/>
  <c r="D13" i="129"/>
  <c r="A14" i="129"/>
  <c r="B14" i="129"/>
  <c r="D14" i="129"/>
  <c r="K11" i="129"/>
  <c r="H11" i="129"/>
  <c r="K12" i="129"/>
  <c r="H12" i="129"/>
  <c r="K13" i="129"/>
  <c r="H13" i="129"/>
  <c r="X6" i="135" l="1"/>
  <c r="W7" i="135"/>
  <c r="V7" i="128"/>
  <c r="W6" i="128"/>
  <c r="Y6" i="135" l="1"/>
  <c r="X7" i="135"/>
  <c r="W7" i="128"/>
  <c r="X6" i="128"/>
  <c r="J18" i="2"/>
  <c r="I14" i="40"/>
  <c r="P42" i="112"/>
  <c r="P43" i="112"/>
  <c r="C6" i="102"/>
  <c r="C7" i="102"/>
  <c r="E6" i="102"/>
  <c r="E7" i="102"/>
  <c r="C8" i="102"/>
  <c r="E8" i="102"/>
  <c r="C9" i="102"/>
  <c r="E9" i="102"/>
  <c r="C10" i="102"/>
  <c r="E10" i="102"/>
  <c r="C11" i="102"/>
  <c r="E11" i="102"/>
  <c r="C12" i="102"/>
  <c r="E12" i="102"/>
  <c r="C13" i="102"/>
  <c r="E13" i="102"/>
  <c r="C15" i="102"/>
  <c r="E15" i="102"/>
  <c r="C16" i="102"/>
  <c r="E16" i="102"/>
  <c r="C17" i="102"/>
  <c r="E17" i="102"/>
  <c r="C18" i="102"/>
  <c r="E18" i="102"/>
  <c r="C19" i="102"/>
  <c r="E19" i="102"/>
  <c r="C21" i="102"/>
  <c r="E21" i="102"/>
  <c r="C22" i="102"/>
  <c r="E22" i="102"/>
  <c r="I13" i="40"/>
  <c r="I15" i="40"/>
  <c r="D63" i="112"/>
  <c r="L38" i="106"/>
  <c r="B71" i="173"/>
  <c r="F5" i="173"/>
  <c r="F6" i="173" s="1"/>
  <c r="C46" i="173" s="1"/>
  <c r="J46" i="173" s="1"/>
  <c r="G5" i="173"/>
  <c r="H5" i="173"/>
  <c r="H6" i="173" s="1"/>
  <c r="I5" i="173"/>
  <c r="I6" i="173" s="1"/>
  <c r="J5" i="173"/>
  <c r="J6" i="173" s="1"/>
  <c r="K5" i="173"/>
  <c r="L5" i="173"/>
  <c r="L6" i="173" s="1"/>
  <c r="E5" i="173"/>
  <c r="E51" i="173" s="1"/>
  <c r="L70" i="173"/>
  <c r="L69" i="173"/>
  <c r="L68" i="173"/>
  <c r="L67" i="173"/>
  <c r="K66" i="173"/>
  <c r="K71" i="173" s="1"/>
  <c r="J66" i="173"/>
  <c r="I66" i="173"/>
  <c r="H66" i="173"/>
  <c r="G66" i="173"/>
  <c r="F66" i="173"/>
  <c r="F71" i="173" s="1"/>
  <c r="E66" i="173"/>
  <c r="K65" i="173"/>
  <c r="J65" i="173"/>
  <c r="I65" i="173"/>
  <c r="I71" i="173" s="1"/>
  <c r="H65" i="173"/>
  <c r="H71" i="173" s="1"/>
  <c r="G65" i="173"/>
  <c r="G71" i="173" s="1"/>
  <c r="F65" i="173"/>
  <c r="E65" i="173"/>
  <c r="L64" i="173"/>
  <c r="L63" i="173"/>
  <c r="L62" i="173"/>
  <c r="L61" i="173"/>
  <c r="L60" i="173"/>
  <c r="L59" i="173"/>
  <c r="L58" i="173"/>
  <c r="L57" i="173"/>
  <c r="L56" i="173"/>
  <c r="C37" i="173"/>
  <c r="C34" i="173"/>
  <c r="C31" i="173"/>
  <c r="C28" i="173"/>
  <c r="C25" i="173"/>
  <c r="C18" i="173"/>
  <c r="A18" i="173"/>
  <c r="C15" i="173"/>
  <c r="A15" i="173"/>
  <c r="C12" i="173"/>
  <c r="H12" i="173" s="1"/>
  <c r="G9" i="173"/>
  <c r="F9" i="173"/>
  <c r="K6" i="173"/>
  <c r="G6" i="173"/>
  <c r="E71" i="173"/>
  <c r="F9" i="167"/>
  <c r="G9" i="167" s="1"/>
  <c r="F10" i="167"/>
  <c r="G10" i="167" s="1"/>
  <c r="F11" i="167"/>
  <c r="G11" i="167" s="1"/>
  <c r="F12" i="167"/>
  <c r="G12" i="167" s="1"/>
  <c r="F13" i="167"/>
  <c r="G13" i="167" s="1"/>
  <c r="F14" i="167"/>
  <c r="G14" i="167" s="1"/>
  <c r="F15" i="167"/>
  <c r="G15" i="167" s="1"/>
  <c r="F16" i="167"/>
  <c r="G16" i="167" s="1"/>
  <c r="F17" i="167"/>
  <c r="G17" i="167" s="1"/>
  <c r="F18" i="167"/>
  <c r="G18" i="167" s="1"/>
  <c r="F19" i="167"/>
  <c r="G19" i="167" s="1"/>
  <c r="F20" i="167"/>
  <c r="G20" i="167" s="1"/>
  <c r="F22" i="167"/>
  <c r="G22" i="167" s="1"/>
  <c r="F23" i="167"/>
  <c r="G23" i="167" s="1"/>
  <c r="F24" i="167"/>
  <c r="G24" i="167" s="1"/>
  <c r="F25" i="167"/>
  <c r="G25" i="167" s="1"/>
  <c r="F26" i="167"/>
  <c r="G26" i="167" s="1"/>
  <c r="F27" i="167"/>
  <c r="G27" i="167" s="1"/>
  <c r="F28" i="167"/>
  <c r="G28" i="167" s="1"/>
  <c r="F29" i="167"/>
  <c r="G29" i="167" s="1"/>
  <c r="F30" i="167"/>
  <c r="G30" i="167" s="1"/>
  <c r="F31" i="167"/>
  <c r="G31" i="167" s="1"/>
  <c r="F32" i="167"/>
  <c r="G32" i="167" s="1"/>
  <c r="F33" i="167"/>
  <c r="G33" i="167" s="1"/>
  <c r="F34" i="167"/>
  <c r="G34" i="167" s="1"/>
  <c r="F35" i="167"/>
  <c r="G35" i="167" s="1"/>
  <c r="F36" i="167"/>
  <c r="G36" i="167" s="1"/>
  <c r="F37" i="167"/>
  <c r="G37" i="167" s="1"/>
  <c r="F38" i="167"/>
  <c r="G38" i="167" s="1"/>
  <c r="F8" i="167"/>
  <c r="G8" i="167" s="1"/>
  <c r="F9" i="169"/>
  <c r="G9" i="169" s="1"/>
  <c r="F10" i="169"/>
  <c r="G10" i="169" s="1"/>
  <c r="F11" i="169"/>
  <c r="G11" i="169" s="1"/>
  <c r="F12" i="169"/>
  <c r="G12" i="169" s="1"/>
  <c r="F13" i="169"/>
  <c r="G13" i="169" s="1"/>
  <c r="F14" i="169"/>
  <c r="G14" i="169" s="1"/>
  <c r="F15" i="169"/>
  <c r="G15" i="169" s="1"/>
  <c r="F16" i="169"/>
  <c r="G16" i="169" s="1"/>
  <c r="F17" i="169"/>
  <c r="G17" i="169" s="1"/>
  <c r="F18" i="169"/>
  <c r="G18" i="169" s="1"/>
  <c r="F19" i="169"/>
  <c r="G19" i="169" s="1"/>
  <c r="F20" i="169"/>
  <c r="G20" i="169" s="1"/>
  <c r="F21" i="169"/>
  <c r="G21" i="169" s="1"/>
  <c r="F22" i="169"/>
  <c r="G22" i="169" s="1"/>
  <c r="F23" i="169"/>
  <c r="G23" i="169" s="1"/>
  <c r="F24" i="169"/>
  <c r="G24" i="169" s="1"/>
  <c r="F25" i="169"/>
  <c r="G25" i="169" s="1"/>
  <c r="F26" i="169"/>
  <c r="G26" i="169" s="1"/>
  <c r="F27" i="169"/>
  <c r="G27" i="169" s="1"/>
  <c r="F28" i="169"/>
  <c r="G28" i="169" s="1"/>
  <c r="F29" i="169"/>
  <c r="G29" i="169" s="1"/>
  <c r="F30" i="169"/>
  <c r="G30" i="169" s="1"/>
  <c r="F31" i="169"/>
  <c r="G31" i="169" s="1"/>
  <c r="F32" i="169"/>
  <c r="G32" i="169" s="1"/>
  <c r="F33" i="169"/>
  <c r="G33" i="169" s="1"/>
  <c r="F34" i="169"/>
  <c r="G34" i="169" s="1"/>
  <c r="F35" i="169"/>
  <c r="G35" i="169" s="1"/>
  <c r="F36" i="169"/>
  <c r="G36" i="169" s="1"/>
  <c r="F37" i="169"/>
  <c r="G37" i="169" s="1"/>
  <c r="F38" i="169"/>
  <c r="G38" i="169" s="1"/>
  <c r="F39" i="169"/>
  <c r="G39" i="169" s="1"/>
  <c r="F40" i="169"/>
  <c r="G40" i="169" s="1"/>
  <c r="F41" i="169"/>
  <c r="G41" i="169" s="1"/>
  <c r="F42" i="169"/>
  <c r="G42" i="169" s="1"/>
  <c r="F43" i="169"/>
  <c r="G43" i="169" s="1"/>
  <c r="F44" i="169"/>
  <c r="G44" i="169" s="1"/>
  <c r="F45" i="169"/>
  <c r="G45" i="169" s="1"/>
  <c r="F46" i="169"/>
  <c r="G46" i="169" s="1"/>
  <c r="F47" i="169"/>
  <c r="G47" i="169" s="1"/>
  <c r="F48" i="169"/>
  <c r="G48" i="169" s="1"/>
  <c r="F49" i="169"/>
  <c r="G49" i="169" s="1"/>
  <c r="F50" i="169"/>
  <c r="G50" i="169" s="1"/>
  <c r="F51" i="169"/>
  <c r="G51" i="169" s="1"/>
  <c r="F52" i="169"/>
  <c r="G52" i="169" s="1"/>
  <c r="F53" i="169"/>
  <c r="G53" i="169" s="1"/>
  <c r="F54" i="169"/>
  <c r="G54" i="169" s="1"/>
  <c r="F55" i="169"/>
  <c r="G55" i="169" s="1"/>
  <c r="F56" i="169"/>
  <c r="G56" i="169" s="1"/>
  <c r="F57" i="169"/>
  <c r="G57" i="169" s="1"/>
  <c r="F58" i="169"/>
  <c r="G58" i="169" s="1"/>
  <c r="F59" i="169"/>
  <c r="G59" i="169" s="1"/>
  <c r="F60" i="169"/>
  <c r="G60" i="169" s="1"/>
  <c r="F61" i="169"/>
  <c r="G61" i="169" s="1"/>
  <c r="F62" i="169"/>
  <c r="G62" i="169" s="1"/>
  <c r="F63" i="169"/>
  <c r="G63" i="169" s="1"/>
  <c r="F64" i="169"/>
  <c r="G64" i="169" s="1"/>
  <c r="F65" i="169"/>
  <c r="G65" i="169" s="1"/>
  <c r="F66" i="169"/>
  <c r="G66" i="169" s="1"/>
  <c r="F67" i="169"/>
  <c r="G67" i="169" s="1"/>
  <c r="F68" i="169"/>
  <c r="G68" i="169" s="1"/>
  <c r="F8" i="169"/>
  <c r="G8" i="169" s="1"/>
  <c r="H9" i="169"/>
  <c r="H10" i="169"/>
  <c r="H11" i="169"/>
  <c r="H12" i="169"/>
  <c r="H13" i="169"/>
  <c r="H14" i="169"/>
  <c r="H15" i="169"/>
  <c r="H16" i="169"/>
  <c r="H17" i="169"/>
  <c r="H18" i="169"/>
  <c r="H19" i="169"/>
  <c r="H20" i="169"/>
  <c r="H21" i="169"/>
  <c r="H22" i="169"/>
  <c r="H23" i="169"/>
  <c r="H24" i="169"/>
  <c r="H25" i="169"/>
  <c r="H26" i="169"/>
  <c r="H27" i="169"/>
  <c r="H28" i="169"/>
  <c r="H29" i="169"/>
  <c r="H30" i="169"/>
  <c r="H31" i="169"/>
  <c r="H32" i="169"/>
  <c r="H33" i="169"/>
  <c r="H34" i="169"/>
  <c r="H35" i="169"/>
  <c r="H36" i="169"/>
  <c r="H37" i="169"/>
  <c r="H38" i="169"/>
  <c r="H39" i="169"/>
  <c r="H40" i="169"/>
  <c r="H41" i="169"/>
  <c r="H42" i="169"/>
  <c r="H43" i="169"/>
  <c r="H44" i="169"/>
  <c r="H45" i="169"/>
  <c r="H46" i="169"/>
  <c r="H47" i="169"/>
  <c r="H48" i="169"/>
  <c r="H49" i="169"/>
  <c r="H50" i="169"/>
  <c r="H51" i="169"/>
  <c r="H52" i="169"/>
  <c r="H53" i="169"/>
  <c r="H54" i="169"/>
  <c r="H55" i="169"/>
  <c r="H56" i="169"/>
  <c r="H57" i="169"/>
  <c r="H58" i="169"/>
  <c r="H59" i="169"/>
  <c r="H60" i="169"/>
  <c r="H61" i="169"/>
  <c r="H62" i="169"/>
  <c r="H63" i="169"/>
  <c r="H64" i="169"/>
  <c r="H65" i="169"/>
  <c r="H66" i="169"/>
  <c r="H67" i="169"/>
  <c r="H68" i="169"/>
  <c r="H8" i="169"/>
  <c r="A9" i="169"/>
  <c r="B9" i="169"/>
  <c r="D9" i="169"/>
  <c r="E9" i="169"/>
  <c r="A10" i="169"/>
  <c r="B10" i="169"/>
  <c r="D10" i="169"/>
  <c r="E10" i="169"/>
  <c r="A11" i="169"/>
  <c r="B11" i="169"/>
  <c r="D11" i="169"/>
  <c r="E11" i="169"/>
  <c r="A12" i="169"/>
  <c r="B12" i="169"/>
  <c r="D12" i="169"/>
  <c r="E12" i="169"/>
  <c r="A13" i="169"/>
  <c r="B13" i="169"/>
  <c r="D13" i="169"/>
  <c r="E13" i="169"/>
  <c r="A14" i="169"/>
  <c r="B14" i="169"/>
  <c r="D14" i="169"/>
  <c r="E14" i="169"/>
  <c r="A15" i="169"/>
  <c r="B15" i="169"/>
  <c r="D15" i="169"/>
  <c r="E15" i="169"/>
  <c r="A16" i="169"/>
  <c r="B16" i="169"/>
  <c r="D16" i="169"/>
  <c r="E16" i="169"/>
  <c r="A17" i="169"/>
  <c r="B17" i="169"/>
  <c r="D17" i="169"/>
  <c r="E17" i="169"/>
  <c r="A18" i="169"/>
  <c r="B18" i="169"/>
  <c r="D18" i="169"/>
  <c r="E18" i="169"/>
  <c r="A19" i="169"/>
  <c r="B19" i="169"/>
  <c r="D19" i="169"/>
  <c r="E19" i="169"/>
  <c r="A20" i="169"/>
  <c r="B20" i="169"/>
  <c r="D20" i="169"/>
  <c r="E20" i="169"/>
  <c r="A21" i="169"/>
  <c r="B21" i="169"/>
  <c r="D21" i="169"/>
  <c r="E21" i="169"/>
  <c r="A22" i="169"/>
  <c r="B22" i="169"/>
  <c r="D22" i="169"/>
  <c r="E22" i="169"/>
  <c r="A23" i="169"/>
  <c r="B23" i="169"/>
  <c r="D23" i="169"/>
  <c r="E23" i="169"/>
  <c r="A24" i="169"/>
  <c r="B24" i="169"/>
  <c r="D24" i="169"/>
  <c r="E24" i="169"/>
  <c r="A25" i="169"/>
  <c r="B25" i="169"/>
  <c r="D25" i="169"/>
  <c r="E25" i="169"/>
  <c r="A26" i="169"/>
  <c r="B26" i="169"/>
  <c r="D26" i="169"/>
  <c r="E26" i="169"/>
  <c r="A27" i="169"/>
  <c r="B27" i="169"/>
  <c r="D27" i="169"/>
  <c r="E27" i="169"/>
  <c r="A28" i="169"/>
  <c r="B28" i="169"/>
  <c r="D28" i="169"/>
  <c r="E28" i="169"/>
  <c r="A29" i="169"/>
  <c r="B29" i="169"/>
  <c r="D29" i="169"/>
  <c r="E29" i="169"/>
  <c r="A30" i="169"/>
  <c r="B30" i="169"/>
  <c r="D30" i="169"/>
  <c r="E30" i="169"/>
  <c r="A31" i="169"/>
  <c r="B31" i="169"/>
  <c r="D31" i="169"/>
  <c r="E31" i="169"/>
  <c r="A32" i="169"/>
  <c r="B32" i="169"/>
  <c r="D32" i="169"/>
  <c r="E32" i="169"/>
  <c r="A33" i="169"/>
  <c r="B33" i="169"/>
  <c r="D33" i="169"/>
  <c r="E33" i="169"/>
  <c r="A34" i="169"/>
  <c r="B34" i="169"/>
  <c r="D34" i="169"/>
  <c r="E34" i="169"/>
  <c r="A35" i="169"/>
  <c r="B35" i="169"/>
  <c r="D35" i="169"/>
  <c r="E35" i="169"/>
  <c r="A36" i="169"/>
  <c r="B36" i="169"/>
  <c r="D36" i="169"/>
  <c r="E36" i="169"/>
  <c r="A37" i="169"/>
  <c r="B37" i="169"/>
  <c r="D37" i="169"/>
  <c r="E37" i="169"/>
  <c r="A38" i="169"/>
  <c r="B38" i="169"/>
  <c r="D38" i="169"/>
  <c r="E38" i="169"/>
  <c r="A39" i="169"/>
  <c r="B39" i="169"/>
  <c r="D39" i="169"/>
  <c r="E39" i="169"/>
  <c r="A40" i="169"/>
  <c r="B40" i="169"/>
  <c r="D40" i="169"/>
  <c r="E40" i="169"/>
  <c r="A41" i="169"/>
  <c r="B41" i="169"/>
  <c r="D41" i="169"/>
  <c r="E41" i="169"/>
  <c r="A42" i="169"/>
  <c r="B42" i="169"/>
  <c r="D42" i="169"/>
  <c r="E42" i="169"/>
  <c r="A43" i="169"/>
  <c r="B43" i="169"/>
  <c r="D43" i="169"/>
  <c r="E43" i="169"/>
  <c r="A44" i="169"/>
  <c r="B44" i="169"/>
  <c r="D44" i="169"/>
  <c r="E44" i="169"/>
  <c r="A45" i="169"/>
  <c r="B45" i="169"/>
  <c r="D45" i="169"/>
  <c r="E45" i="169"/>
  <c r="A46" i="169"/>
  <c r="B46" i="169"/>
  <c r="D46" i="169"/>
  <c r="E46" i="169"/>
  <c r="A47" i="169"/>
  <c r="B47" i="169"/>
  <c r="D47" i="169"/>
  <c r="E47" i="169"/>
  <c r="A48" i="169"/>
  <c r="B48" i="169"/>
  <c r="D48" i="169"/>
  <c r="E48" i="169"/>
  <c r="A49" i="169"/>
  <c r="B49" i="169"/>
  <c r="D49" i="169"/>
  <c r="E49" i="169"/>
  <c r="A50" i="169"/>
  <c r="B50" i="169"/>
  <c r="D50" i="169"/>
  <c r="E50" i="169"/>
  <c r="A51" i="169"/>
  <c r="B51" i="169"/>
  <c r="D51" i="169"/>
  <c r="E51" i="169"/>
  <c r="A52" i="169"/>
  <c r="B52" i="169"/>
  <c r="D52" i="169"/>
  <c r="E52" i="169"/>
  <c r="A53" i="169"/>
  <c r="B53" i="169"/>
  <c r="D53" i="169"/>
  <c r="E53" i="169"/>
  <c r="A54" i="169"/>
  <c r="B54" i="169"/>
  <c r="D54" i="169"/>
  <c r="E54" i="169"/>
  <c r="A55" i="169"/>
  <c r="B55" i="169"/>
  <c r="D55" i="169"/>
  <c r="E55" i="169"/>
  <c r="A56" i="169"/>
  <c r="B56" i="169"/>
  <c r="D56" i="169"/>
  <c r="E56" i="169"/>
  <c r="A57" i="169"/>
  <c r="B57" i="169"/>
  <c r="D57" i="169"/>
  <c r="E57" i="169"/>
  <c r="A58" i="169"/>
  <c r="B58" i="169"/>
  <c r="D58" i="169"/>
  <c r="E58" i="169"/>
  <c r="A59" i="169"/>
  <c r="B59" i="169"/>
  <c r="D59" i="169"/>
  <c r="E59" i="169"/>
  <c r="A60" i="169"/>
  <c r="B60" i="169"/>
  <c r="D60" i="169"/>
  <c r="E60" i="169"/>
  <c r="A61" i="169"/>
  <c r="B61" i="169"/>
  <c r="D61" i="169"/>
  <c r="E61" i="169"/>
  <c r="A62" i="169"/>
  <c r="B62" i="169"/>
  <c r="D62" i="169"/>
  <c r="E62" i="169"/>
  <c r="A63" i="169"/>
  <c r="B63" i="169"/>
  <c r="D63" i="169"/>
  <c r="E63" i="169"/>
  <c r="A64" i="169"/>
  <c r="B64" i="169"/>
  <c r="D64" i="169"/>
  <c r="E64" i="169"/>
  <c r="A65" i="169"/>
  <c r="B65" i="169"/>
  <c r="D65" i="169"/>
  <c r="E65" i="169"/>
  <c r="A66" i="169"/>
  <c r="B66" i="169"/>
  <c r="D66" i="169"/>
  <c r="E66" i="169"/>
  <c r="A67" i="169"/>
  <c r="B67" i="169"/>
  <c r="D67" i="169"/>
  <c r="E67" i="169"/>
  <c r="A68" i="169"/>
  <c r="B68" i="169"/>
  <c r="D68" i="169"/>
  <c r="E68" i="169"/>
  <c r="B8" i="169"/>
  <c r="D8" i="169"/>
  <c r="E8" i="169"/>
  <c r="A8" i="169"/>
  <c r="J68" i="169"/>
  <c r="J67" i="169"/>
  <c r="J66" i="169"/>
  <c r="J65" i="169"/>
  <c r="J64" i="169"/>
  <c r="J63" i="169"/>
  <c r="J62" i="169"/>
  <c r="J61" i="169"/>
  <c r="J60" i="169"/>
  <c r="J59" i="169"/>
  <c r="J58" i="169"/>
  <c r="J57" i="169"/>
  <c r="J56" i="169"/>
  <c r="J55" i="169"/>
  <c r="J54" i="169"/>
  <c r="J53" i="169"/>
  <c r="J52" i="169"/>
  <c r="J51" i="169"/>
  <c r="J50" i="169"/>
  <c r="J49" i="169"/>
  <c r="J48" i="169"/>
  <c r="J47" i="169"/>
  <c r="J46" i="169"/>
  <c r="J45" i="169"/>
  <c r="J44" i="169"/>
  <c r="J43" i="169"/>
  <c r="J42" i="169"/>
  <c r="J41" i="169"/>
  <c r="J40" i="169"/>
  <c r="J39" i="169"/>
  <c r="J38" i="169"/>
  <c r="J37" i="169"/>
  <c r="J36" i="169"/>
  <c r="J35" i="169"/>
  <c r="J34" i="169"/>
  <c r="J33" i="169"/>
  <c r="J32" i="169"/>
  <c r="J31" i="169"/>
  <c r="J30" i="169"/>
  <c r="J29" i="169"/>
  <c r="J28" i="169"/>
  <c r="J27" i="169"/>
  <c r="J26" i="169"/>
  <c r="J25" i="169"/>
  <c r="J24" i="169"/>
  <c r="J23" i="169"/>
  <c r="J22" i="169"/>
  <c r="J21" i="169"/>
  <c r="J20" i="169"/>
  <c r="J19" i="169"/>
  <c r="J18" i="169"/>
  <c r="J17" i="169"/>
  <c r="J16" i="169"/>
  <c r="J15" i="169"/>
  <c r="J14" i="169"/>
  <c r="J13" i="169"/>
  <c r="J12" i="169"/>
  <c r="J11" i="169"/>
  <c r="J10" i="169"/>
  <c r="J9" i="169"/>
  <c r="J8" i="169"/>
  <c r="Q2" i="169"/>
  <c r="J2" i="169"/>
  <c r="B2" i="169"/>
  <c r="H9" i="167"/>
  <c r="H10" i="167"/>
  <c r="H11" i="167"/>
  <c r="H12" i="167"/>
  <c r="H13" i="167"/>
  <c r="H14" i="167"/>
  <c r="H15" i="167"/>
  <c r="H16" i="167"/>
  <c r="H17" i="167"/>
  <c r="H18" i="167"/>
  <c r="H19" i="167"/>
  <c r="H20" i="167"/>
  <c r="H22" i="167"/>
  <c r="H23" i="167"/>
  <c r="H24" i="167"/>
  <c r="H25" i="167"/>
  <c r="H26" i="167"/>
  <c r="H27" i="167"/>
  <c r="H28" i="167"/>
  <c r="H29" i="167"/>
  <c r="H30" i="167"/>
  <c r="H31" i="167"/>
  <c r="H32" i="167"/>
  <c r="H33" i="167"/>
  <c r="H34" i="167"/>
  <c r="H35" i="167"/>
  <c r="H36" i="167"/>
  <c r="H37" i="167"/>
  <c r="H38" i="167"/>
  <c r="H8" i="167"/>
  <c r="A36" i="167"/>
  <c r="B36" i="167"/>
  <c r="D36" i="167"/>
  <c r="E36" i="167"/>
  <c r="A37" i="167"/>
  <c r="B37" i="167"/>
  <c r="D37" i="167"/>
  <c r="E37" i="167"/>
  <c r="A38" i="167"/>
  <c r="B38" i="167"/>
  <c r="D38" i="167"/>
  <c r="E38" i="167"/>
  <c r="J59" i="167"/>
  <c r="J58" i="167"/>
  <c r="J51" i="167"/>
  <c r="K51" i="167" s="1"/>
  <c r="J50" i="167"/>
  <c r="J38" i="167"/>
  <c r="J37" i="167"/>
  <c r="J36" i="167"/>
  <c r="A9" i="167"/>
  <c r="B9" i="167"/>
  <c r="D9" i="167"/>
  <c r="E9" i="167"/>
  <c r="A10" i="167"/>
  <c r="B10" i="167"/>
  <c r="D10" i="167"/>
  <c r="E10" i="167"/>
  <c r="A11" i="167"/>
  <c r="B11" i="167"/>
  <c r="D11" i="167"/>
  <c r="E11" i="167"/>
  <c r="A12" i="167"/>
  <c r="B12" i="167"/>
  <c r="D12" i="167"/>
  <c r="E12" i="167"/>
  <c r="A13" i="167"/>
  <c r="B13" i="167"/>
  <c r="D13" i="167"/>
  <c r="E13" i="167"/>
  <c r="A14" i="167"/>
  <c r="B14" i="167"/>
  <c r="D14" i="167"/>
  <c r="E14" i="167"/>
  <c r="A15" i="167"/>
  <c r="B15" i="167"/>
  <c r="D15" i="167"/>
  <c r="E15" i="167"/>
  <c r="A16" i="167"/>
  <c r="B16" i="167"/>
  <c r="D16" i="167"/>
  <c r="E16" i="167"/>
  <c r="A17" i="167"/>
  <c r="B17" i="167"/>
  <c r="D17" i="167"/>
  <c r="E17" i="167"/>
  <c r="A18" i="167"/>
  <c r="B18" i="167"/>
  <c r="D18" i="167"/>
  <c r="E18" i="167"/>
  <c r="A19" i="167"/>
  <c r="B19" i="167"/>
  <c r="D19" i="167"/>
  <c r="E19" i="167"/>
  <c r="A20" i="167"/>
  <c r="B20" i="167"/>
  <c r="D20" i="167"/>
  <c r="E20" i="167"/>
  <c r="A22" i="167"/>
  <c r="B22" i="167"/>
  <c r="D22" i="167"/>
  <c r="E22" i="167"/>
  <c r="A23" i="167"/>
  <c r="B23" i="167"/>
  <c r="D23" i="167"/>
  <c r="E23" i="167"/>
  <c r="A24" i="167"/>
  <c r="B24" i="167"/>
  <c r="D24" i="167"/>
  <c r="E24" i="167"/>
  <c r="A25" i="167"/>
  <c r="B25" i="167"/>
  <c r="D25" i="167"/>
  <c r="E25" i="167"/>
  <c r="A26" i="167"/>
  <c r="B26" i="167"/>
  <c r="D26" i="167"/>
  <c r="E26" i="167"/>
  <c r="A27" i="167"/>
  <c r="B27" i="167"/>
  <c r="D27" i="167"/>
  <c r="E27" i="167"/>
  <c r="A28" i="167"/>
  <c r="B28" i="167"/>
  <c r="D28" i="167"/>
  <c r="E28" i="167"/>
  <c r="A29" i="167"/>
  <c r="B29" i="167"/>
  <c r="D29" i="167"/>
  <c r="E29" i="167"/>
  <c r="A30" i="167"/>
  <c r="B30" i="167"/>
  <c r="D30" i="167"/>
  <c r="E30" i="167"/>
  <c r="A31" i="167"/>
  <c r="B31" i="167"/>
  <c r="D31" i="167"/>
  <c r="E31" i="167"/>
  <c r="A32" i="167"/>
  <c r="B32" i="167"/>
  <c r="D32" i="167"/>
  <c r="E32" i="167"/>
  <c r="A33" i="167"/>
  <c r="B33" i="167"/>
  <c r="D33" i="167"/>
  <c r="E33" i="167"/>
  <c r="A34" i="167"/>
  <c r="B34" i="167"/>
  <c r="D34" i="167"/>
  <c r="E34" i="167"/>
  <c r="A35" i="167"/>
  <c r="B35" i="167"/>
  <c r="D35" i="167"/>
  <c r="E35" i="167"/>
  <c r="B8" i="167"/>
  <c r="D8" i="167"/>
  <c r="E8" i="167"/>
  <c r="A8" i="167"/>
  <c r="J67" i="167"/>
  <c r="J66" i="167"/>
  <c r="J63" i="167"/>
  <c r="J62" i="167"/>
  <c r="J61" i="167"/>
  <c r="J60" i="167"/>
  <c r="J35" i="167"/>
  <c r="J34" i="167"/>
  <c r="J33" i="167"/>
  <c r="J32" i="167"/>
  <c r="J31" i="167"/>
  <c r="J30" i="167"/>
  <c r="J29" i="167"/>
  <c r="J28" i="167"/>
  <c r="J27" i="167"/>
  <c r="J26" i="167"/>
  <c r="J25" i="167"/>
  <c r="J24" i="167"/>
  <c r="J23" i="167"/>
  <c r="J22" i="167"/>
  <c r="J20" i="167"/>
  <c r="J19" i="167"/>
  <c r="J18" i="167"/>
  <c r="J17" i="167"/>
  <c r="J16" i="167"/>
  <c r="J15" i="167"/>
  <c r="J14" i="167"/>
  <c r="J13" i="167"/>
  <c r="J12" i="167"/>
  <c r="J11" i="167"/>
  <c r="J10" i="167"/>
  <c r="J9" i="167"/>
  <c r="J8" i="167"/>
  <c r="Q2" i="167"/>
  <c r="J2" i="167"/>
  <c r="B2" i="167"/>
  <c r="C7" i="157"/>
  <c r="C8" i="157"/>
  <c r="C9" i="157"/>
  <c r="C10" i="157"/>
  <c r="C11" i="157"/>
  <c r="C12" i="157"/>
  <c r="C13" i="157"/>
  <c r="C14" i="157"/>
  <c r="C15" i="157"/>
  <c r="C17" i="157"/>
  <c r="C6" i="157"/>
  <c r="N77" i="158"/>
  <c r="F76" i="158"/>
  <c r="F75" i="158"/>
  <c r="N74" i="158"/>
  <c r="F74" i="158"/>
  <c r="N63" i="158"/>
  <c r="I63" i="158"/>
  <c r="D63" i="158"/>
  <c r="I47" i="158"/>
  <c r="N47" i="158"/>
  <c r="N19" i="158"/>
  <c r="N29" i="158" s="1"/>
  <c r="I19" i="158"/>
  <c r="I29" i="158" s="1"/>
  <c r="D19" i="158"/>
  <c r="D27" i="158" s="1"/>
  <c r="E18" i="157"/>
  <c r="E17" i="157"/>
  <c r="E15" i="157"/>
  <c r="E14" i="157"/>
  <c r="E13" i="157"/>
  <c r="E12" i="157"/>
  <c r="E11" i="157"/>
  <c r="E10" i="157"/>
  <c r="E9" i="157"/>
  <c r="E8" i="157"/>
  <c r="E7" i="157"/>
  <c r="E6" i="157"/>
  <c r="F1" i="157"/>
  <c r="B1" i="157"/>
  <c r="D47" i="158"/>
  <c r="D19" i="112"/>
  <c r="D27" i="112" s="1"/>
  <c r="I16" i="40"/>
  <c r="G6" i="135"/>
  <c r="G5" i="135"/>
  <c r="J40" i="2"/>
  <c r="J39" i="2"/>
  <c r="J38" i="2"/>
  <c r="K10" i="136"/>
  <c r="K11" i="136"/>
  <c r="K12" i="136"/>
  <c r="K13" i="136"/>
  <c r="K14" i="136"/>
  <c r="K15" i="136"/>
  <c r="K17" i="136"/>
  <c r="K18" i="136"/>
  <c r="K19" i="136"/>
  <c r="K20" i="136"/>
  <c r="K21" i="136"/>
  <c r="K23" i="136"/>
  <c r="K24" i="136"/>
  <c r="K25" i="136"/>
  <c r="K26" i="136"/>
  <c r="K27" i="136"/>
  <c r="K28" i="136"/>
  <c r="K29" i="136"/>
  <c r="K30" i="136"/>
  <c r="K31" i="136"/>
  <c r="K32" i="136"/>
  <c r="K33" i="136"/>
  <c r="K34" i="136"/>
  <c r="K35" i="136"/>
  <c r="K36" i="136"/>
  <c r="K37" i="136"/>
  <c r="K38" i="136"/>
  <c r="K39" i="136"/>
  <c r="K9" i="136"/>
  <c r="K10" i="129"/>
  <c r="K14" i="129"/>
  <c r="K16" i="129"/>
  <c r="K17" i="129"/>
  <c r="K18" i="129"/>
  <c r="K19" i="129"/>
  <c r="K20" i="129"/>
  <c r="K21" i="129"/>
  <c r="K22" i="129"/>
  <c r="K23" i="129"/>
  <c r="K24" i="129"/>
  <c r="K25" i="129"/>
  <c r="K26" i="129"/>
  <c r="K27" i="129"/>
  <c r="K28" i="129"/>
  <c r="K29" i="129"/>
  <c r="K30" i="129"/>
  <c r="K31" i="129"/>
  <c r="K32" i="129"/>
  <c r="K33" i="129"/>
  <c r="K34" i="129"/>
  <c r="K35" i="129"/>
  <c r="K36" i="129"/>
  <c r="K37" i="129"/>
  <c r="K38" i="129"/>
  <c r="K39" i="129"/>
  <c r="K40" i="129"/>
  <c r="K41" i="129"/>
  <c r="K42" i="129"/>
  <c r="K43" i="129"/>
  <c r="K44" i="129"/>
  <c r="K45" i="129"/>
  <c r="K46" i="129"/>
  <c r="K47" i="129"/>
  <c r="K48" i="129"/>
  <c r="K49" i="129"/>
  <c r="K50" i="129"/>
  <c r="K51" i="129"/>
  <c r="K52" i="129"/>
  <c r="K53" i="129"/>
  <c r="K55" i="129"/>
  <c r="K56" i="129"/>
  <c r="K57" i="129"/>
  <c r="K58" i="129"/>
  <c r="K59" i="129"/>
  <c r="K60" i="129"/>
  <c r="K61" i="129"/>
  <c r="K62" i="129"/>
  <c r="K63" i="129"/>
  <c r="K64" i="129"/>
  <c r="K65" i="129"/>
  <c r="K66" i="129"/>
  <c r="K67" i="129"/>
  <c r="K68" i="129"/>
  <c r="K69" i="129"/>
  <c r="K9" i="129"/>
  <c r="J16" i="2"/>
  <c r="H39" i="136"/>
  <c r="H38" i="136"/>
  <c r="H35" i="136"/>
  <c r="H34" i="136"/>
  <c r="H31" i="136"/>
  <c r="H26" i="136"/>
  <c r="H25" i="136"/>
  <c r="H23" i="136"/>
  <c r="H20" i="136"/>
  <c r="H18" i="136"/>
  <c r="H15" i="136"/>
  <c r="H12" i="136"/>
  <c r="H11" i="136"/>
  <c r="D9" i="136"/>
  <c r="B9" i="136"/>
  <c r="A9" i="136"/>
  <c r="N2" i="136"/>
  <c r="F2" i="136"/>
  <c r="B2" i="136"/>
  <c r="P2" i="135"/>
  <c r="I2" i="135"/>
  <c r="B2" i="135"/>
  <c r="A44" i="129"/>
  <c r="B44" i="129"/>
  <c r="D44" i="129"/>
  <c r="A45" i="129"/>
  <c r="B45" i="129"/>
  <c r="D45" i="129"/>
  <c r="A46" i="129"/>
  <c r="B46" i="129"/>
  <c r="D46" i="129"/>
  <c r="A47" i="129"/>
  <c r="B47" i="129"/>
  <c r="D47" i="129"/>
  <c r="A48" i="129"/>
  <c r="B48" i="129"/>
  <c r="D48" i="129"/>
  <c r="A49" i="129"/>
  <c r="B49" i="129"/>
  <c r="D49" i="129"/>
  <c r="A50" i="129"/>
  <c r="B50" i="129"/>
  <c r="D50" i="129"/>
  <c r="A51" i="129"/>
  <c r="B51" i="129"/>
  <c r="D51" i="129"/>
  <c r="A52" i="129"/>
  <c r="B52" i="129"/>
  <c r="D52" i="129"/>
  <c r="A53" i="129"/>
  <c r="B53" i="129"/>
  <c r="D53" i="129"/>
  <c r="A55" i="129"/>
  <c r="B55" i="129"/>
  <c r="D55" i="129"/>
  <c r="A56" i="129"/>
  <c r="B56" i="129"/>
  <c r="D56" i="129"/>
  <c r="A57" i="129"/>
  <c r="B57" i="129"/>
  <c r="D57" i="129"/>
  <c r="A58" i="129"/>
  <c r="B58" i="129"/>
  <c r="D58" i="129"/>
  <c r="A59" i="129"/>
  <c r="B59" i="129"/>
  <c r="D59" i="129"/>
  <c r="A60" i="129"/>
  <c r="B60" i="129"/>
  <c r="D60" i="129"/>
  <c r="A61" i="129"/>
  <c r="B61" i="129"/>
  <c r="D61" i="129"/>
  <c r="A62" i="129"/>
  <c r="B62" i="129"/>
  <c r="D62" i="129"/>
  <c r="A63" i="129"/>
  <c r="B63" i="129"/>
  <c r="D63" i="129"/>
  <c r="A64" i="129"/>
  <c r="B64" i="129"/>
  <c r="D64" i="129"/>
  <c r="A65" i="129"/>
  <c r="B65" i="129"/>
  <c r="D65" i="129"/>
  <c r="A66" i="129"/>
  <c r="B66" i="129"/>
  <c r="D66" i="129"/>
  <c r="A67" i="129"/>
  <c r="B67" i="129"/>
  <c r="D67" i="129"/>
  <c r="A68" i="129"/>
  <c r="B68" i="129"/>
  <c r="D68" i="129"/>
  <c r="A69" i="129"/>
  <c r="B69" i="129"/>
  <c r="D69" i="129"/>
  <c r="H51" i="129"/>
  <c r="H46" i="129"/>
  <c r="A16" i="129"/>
  <c r="B16" i="129"/>
  <c r="D16" i="129"/>
  <c r="A17" i="129"/>
  <c r="B17" i="129"/>
  <c r="D17" i="129"/>
  <c r="A18" i="129"/>
  <c r="B18" i="129"/>
  <c r="D18" i="129"/>
  <c r="A19" i="129"/>
  <c r="B19" i="129"/>
  <c r="D19" i="129"/>
  <c r="A20" i="129"/>
  <c r="B20" i="129"/>
  <c r="D20" i="129"/>
  <c r="A21" i="129"/>
  <c r="B21" i="129"/>
  <c r="D21" i="129"/>
  <c r="A22" i="129"/>
  <c r="B22" i="129"/>
  <c r="D22" i="129"/>
  <c r="A23" i="129"/>
  <c r="B23" i="129"/>
  <c r="D23" i="129"/>
  <c r="A24" i="129"/>
  <c r="B24" i="129"/>
  <c r="D24" i="129"/>
  <c r="A25" i="129"/>
  <c r="B25" i="129"/>
  <c r="D25" i="129"/>
  <c r="A26" i="129"/>
  <c r="B26" i="129"/>
  <c r="D26" i="129"/>
  <c r="A27" i="129"/>
  <c r="B27" i="129"/>
  <c r="D27" i="129"/>
  <c r="A28" i="129"/>
  <c r="B28" i="129"/>
  <c r="D28" i="129"/>
  <c r="A29" i="129"/>
  <c r="B29" i="129"/>
  <c r="D29" i="129"/>
  <c r="A30" i="129"/>
  <c r="B30" i="129"/>
  <c r="D30" i="129"/>
  <c r="A31" i="129"/>
  <c r="B31" i="129"/>
  <c r="D31" i="129"/>
  <c r="A32" i="129"/>
  <c r="B32" i="129"/>
  <c r="D32" i="129"/>
  <c r="A33" i="129"/>
  <c r="B33" i="129"/>
  <c r="D33" i="129"/>
  <c r="A34" i="129"/>
  <c r="B34" i="129"/>
  <c r="D34" i="129"/>
  <c r="A35" i="129"/>
  <c r="B35" i="129"/>
  <c r="D35" i="129"/>
  <c r="A36" i="129"/>
  <c r="B36" i="129"/>
  <c r="D36" i="129"/>
  <c r="A37" i="129"/>
  <c r="B37" i="129"/>
  <c r="D37" i="129"/>
  <c r="A38" i="129"/>
  <c r="B38" i="129"/>
  <c r="D38" i="129"/>
  <c r="A39" i="129"/>
  <c r="B39" i="129"/>
  <c r="D39" i="129"/>
  <c r="A40" i="129"/>
  <c r="B40" i="129"/>
  <c r="D40" i="129"/>
  <c r="A41" i="129"/>
  <c r="B41" i="129"/>
  <c r="D41" i="129"/>
  <c r="A42" i="129"/>
  <c r="B42" i="129"/>
  <c r="D42" i="129"/>
  <c r="A43" i="129"/>
  <c r="B43" i="129"/>
  <c r="D43" i="129"/>
  <c r="B9" i="129"/>
  <c r="D9" i="129"/>
  <c r="A9" i="129"/>
  <c r="H21" i="136"/>
  <c r="H24" i="136"/>
  <c r="H19" i="136"/>
  <c r="H17" i="136"/>
  <c r="H30" i="136"/>
  <c r="H32" i="136"/>
  <c r="H36" i="136"/>
  <c r="H28" i="136"/>
  <c r="H37" i="136"/>
  <c r="H29" i="136"/>
  <c r="H27" i="136"/>
  <c r="E58" i="136"/>
  <c r="H9" i="136"/>
  <c r="H10" i="136"/>
  <c r="H13" i="136"/>
  <c r="H14" i="136"/>
  <c r="H33" i="136"/>
  <c r="H45" i="129"/>
  <c r="H50" i="129"/>
  <c r="H52" i="129"/>
  <c r="H48" i="129"/>
  <c r="H53" i="129"/>
  <c r="H44" i="129"/>
  <c r="H49" i="129"/>
  <c r="H47" i="129"/>
  <c r="H55" i="129"/>
  <c r="H68" i="129"/>
  <c r="H67" i="129"/>
  <c r="H62" i="129"/>
  <c r="H61" i="129"/>
  <c r="H57" i="129"/>
  <c r="H40" i="129"/>
  <c r="H35" i="129"/>
  <c r="H34" i="129"/>
  <c r="H31" i="129"/>
  <c r="H30" i="129"/>
  <c r="H27" i="129"/>
  <c r="H23" i="129"/>
  <c r="H19" i="129"/>
  <c r="H14" i="129"/>
  <c r="N2" i="129"/>
  <c r="F2" i="129"/>
  <c r="B2" i="129"/>
  <c r="G6" i="128"/>
  <c r="G5" i="128"/>
  <c r="P2" i="128"/>
  <c r="I2" i="128"/>
  <c r="B2" i="128"/>
  <c r="H18" i="129"/>
  <c r="H56" i="129"/>
  <c r="H10" i="129"/>
  <c r="H39" i="129"/>
  <c r="H26" i="129"/>
  <c r="H22" i="129"/>
  <c r="H64" i="129"/>
  <c r="H66" i="129"/>
  <c r="H9" i="129"/>
  <c r="H41" i="129"/>
  <c r="H16" i="129"/>
  <c r="H36" i="129"/>
  <c r="E70" i="129"/>
  <c r="H60" i="129"/>
  <c r="H17" i="129"/>
  <c r="H21" i="129"/>
  <c r="H25" i="129"/>
  <c r="H29" i="129"/>
  <c r="H33" i="129"/>
  <c r="H38" i="129"/>
  <c r="H43" i="129"/>
  <c r="H59" i="129"/>
  <c r="H65" i="129"/>
  <c r="H20" i="129"/>
  <c r="H24" i="129"/>
  <c r="H28" i="129"/>
  <c r="H32" i="129"/>
  <c r="H37" i="129"/>
  <c r="H42" i="129"/>
  <c r="H58" i="129"/>
  <c r="H63" i="129"/>
  <c r="H69" i="129"/>
  <c r="N77" i="116"/>
  <c r="F76" i="116"/>
  <c r="F75" i="116"/>
  <c r="N74" i="116"/>
  <c r="F74" i="116"/>
  <c r="N63" i="116"/>
  <c r="I63" i="116"/>
  <c r="D63" i="116"/>
  <c r="N19" i="116"/>
  <c r="N23" i="116" s="1"/>
  <c r="I19" i="116"/>
  <c r="I25" i="116" s="1"/>
  <c r="D19" i="116"/>
  <c r="D25" i="116" s="1"/>
  <c r="I47" i="116"/>
  <c r="D47" i="116"/>
  <c r="N47" i="116"/>
  <c r="N77" i="112"/>
  <c r="N74" i="112"/>
  <c r="F76" i="112"/>
  <c r="F75" i="112"/>
  <c r="F74" i="112"/>
  <c r="N63" i="112"/>
  <c r="I63" i="112"/>
  <c r="N19" i="112"/>
  <c r="N27" i="112" s="1"/>
  <c r="I19" i="112"/>
  <c r="I31" i="112" s="1"/>
  <c r="I27" i="112"/>
  <c r="K71" i="106"/>
  <c r="J71" i="106"/>
  <c r="I71" i="106"/>
  <c r="H71" i="106"/>
  <c r="G71" i="106"/>
  <c r="F71" i="106"/>
  <c r="E71" i="106"/>
  <c r="K70" i="106"/>
  <c r="J70" i="106"/>
  <c r="I70" i="106"/>
  <c r="H70" i="106"/>
  <c r="G70" i="106"/>
  <c r="F70" i="106"/>
  <c r="E70" i="106"/>
  <c r="K69" i="106"/>
  <c r="J69" i="106"/>
  <c r="I69" i="106"/>
  <c r="H69" i="106"/>
  <c r="G69" i="106"/>
  <c r="F69" i="106"/>
  <c r="E69" i="106"/>
  <c r="K68" i="106"/>
  <c r="J68" i="106"/>
  <c r="I68" i="106"/>
  <c r="H68" i="106"/>
  <c r="G68" i="106"/>
  <c r="F68" i="106"/>
  <c r="E68" i="106"/>
  <c r="K67" i="106"/>
  <c r="J67" i="106"/>
  <c r="I67" i="106"/>
  <c r="H67" i="106"/>
  <c r="G67" i="106"/>
  <c r="F67" i="106"/>
  <c r="E67" i="106"/>
  <c r="K66" i="106"/>
  <c r="J66" i="106"/>
  <c r="I66" i="106"/>
  <c r="H66" i="106"/>
  <c r="G66" i="106"/>
  <c r="F66" i="106"/>
  <c r="E66" i="106"/>
  <c r="K65" i="106"/>
  <c r="J65" i="106"/>
  <c r="I65" i="106"/>
  <c r="H65" i="106"/>
  <c r="G65" i="106"/>
  <c r="F65" i="106"/>
  <c r="E65" i="106"/>
  <c r="K64" i="106"/>
  <c r="J64" i="106"/>
  <c r="I64" i="106"/>
  <c r="H64" i="106"/>
  <c r="G64" i="106"/>
  <c r="F64" i="106"/>
  <c r="E64" i="106"/>
  <c r="L63" i="106"/>
  <c r="L62" i="106"/>
  <c r="L61" i="106"/>
  <c r="L60" i="106"/>
  <c r="L59" i="106"/>
  <c r="L58" i="106"/>
  <c r="L57" i="106"/>
  <c r="E51" i="106"/>
  <c r="E52" i="106" s="1"/>
  <c r="K38" i="106"/>
  <c r="C37" i="106"/>
  <c r="A37" i="106"/>
  <c r="C34" i="106"/>
  <c r="A34" i="106"/>
  <c r="C31" i="106"/>
  <c r="A31" i="106"/>
  <c r="C28" i="106"/>
  <c r="A28" i="106"/>
  <c r="C25" i="106"/>
  <c r="F25" i="106" s="1"/>
  <c r="E22" i="106"/>
  <c r="C18" i="106"/>
  <c r="A18" i="106"/>
  <c r="J18" i="106" s="1"/>
  <c r="C15" i="106"/>
  <c r="A15" i="106"/>
  <c r="C12" i="106"/>
  <c r="H12" i="106" s="1"/>
  <c r="G9" i="106"/>
  <c r="F9" i="106"/>
  <c r="L6" i="106"/>
  <c r="K6" i="106"/>
  <c r="J6" i="106"/>
  <c r="I6" i="106"/>
  <c r="H6" i="106"/>
  <c r="G6" i="106"/>
  <c r="F6" i="106"/>
  <c r="C47" i="106" s="1"/>
  <c r="K47" i="106" s="1"/>
  <c r="C46" i="106"/>
  <c r="J46" i="106" s="1"/>
  <c r="F1" i="102"/>
  <c r="B1" i="102"/>
  <c r="B3" i="40"/>
  <c r="C5" i="2"/>
  <c r="C4" i="2"/>
  <c r="C3" i="2"/>
  <c r="L52" i="167" l="1"/>
  <c r="L40" i="167"/>
  <c r="L21" i="167"/>
  <c r="K21" i="135"/>
  <c r="L21" i="135" s="1"/>
  <c r="AY21" i="135" s="1"/>
  <c r="H21" i="135"/>
  <c r="I21" i="135" s="1"/>
  <c r="J21" i="135" s="1"/>
  <c r="H40" i="135"/>
  <c r="I40" i="135" s="1"/>
  <c r="J40" i="135" s="1"/>
  <c r="K40" i="135"/>
  <c r="L40" i="135" s="1"/>
  <c r="AY40" i="135" s="1"/>
  <c r="K52" i="135"/>
  <c r="L52" i="135" s="1"/>
  <c r="AY52" i="135" s="1"/>
  <c r="H52" i="135"/>
  <c r="I52" i="135" s="1"/>
  <c r="J52" i="135" s="1"/>
  <c r="H31" i="106"/>
  <c r="I34" i="106"/>
  <c r="N29" i="116"/>
  <c r="J37" i="106"/>
  <c r="L69" i="106"/>
  <c r="L70" i="106"/>
  <c r="L68" i="106"/>
  <c r="L65" i="106"/>
  <c r="L64" i="106"/>
  <c r="N25" i="112"/>
  <c r="I29" i="116"/>
  <c r="I15" i="173"/>
  <c r="G72" i="106"/>
  <c r="J18" i="173"/>
  <c r="J71" i="173"/>
  <c r="L71" i="173" s="1"/>
  <c r="A22" i="173" s="1"/>
  <c r="L64" i="167"/>
  <c r="L65" i="167"/>
  <c r="H53" i="135"/>
  <c r="I53" i="135" s="1"/>
  <c r="J53" i="135" s="1"/>
  <c r="H51" i="135"/>
  <c r="I51" i="135" s="1"/>
  <c r="J51" i="135" s="1"/>
  <c r="K53" i="135"/>
  <c r="L53" i="135" s="1"/>
  <c r="AY53" i="135" s="1"/>
  <c r="K51" i="135"/>
  <c r="L51" i="135" s="1"/>
  <c r="AY51" i="135" s="1"/>
  <c r="F72" i="106"/>
  <c r="K51" i="106"/>
  <c r="K52" i="106" s="1"/>
  <c r="D25" i="158"/>
  <c r="L71" i="106"/>
  <c r="H39" i="106"/>
  <c r="L67" i="106"/>
  <c r="I31" i="158"/>
  <c r="L53" i="167"/>
  <c r="L56" i="167"/>
  <c r="L54" i="167"/>
  <c r="L57" i="167"/>
  <c r="L55" i="167"/>
  <c r="L46" i="167"/>
  <c r="L43" i="167"/>
  <c r="L47" i="167"/>
  <c r="L44" i="167"/>
  <c r="L45" i="167"/>
  <c r="L41" i="167"/>
  <c r="L42" i="167"/>
  <c r="L48" i="167"/>
  <c r="L49" i="167"/>
  <c r="L39" i="167"/>
  <c r="B10" i="40"/>
  <c r="E10" i="40" s="1"/>
  <c r="H72" i="106"/>
  <c r="F39" i="106"/>
  <c r="F51" i="106" s="1"/>
  <c r="B11" i="40" s="1"/>
  <c r="I11" i="40" s="1"/>
  <c r="I72" i="106"/>
  <c r="L66" i="106"/>
  <c r="J72" i="106"/>
  <c r="K72" i="106"/>
  <c r="I15" i="106"/>
  <c r="G28" i="106"/>
  <c r="G39" i="106" s="1"/>
  <c r="E72" i="106"/>
  <c r="I23" i="158"/>
  <c r="D29" i="158"/>
  <c r="I25" i="158"/>
  <c r="I27" i="158"/>
  <c r="L66" i="173"/>
  <c r="H57" i="135"/>
  <c r="I57" i="135" s="1"/>
  <c r="J57" i="135" s="1"/>
  <c r="K67" i="135"/>
  <c r="L67" i="135" s="1"/>
  <c r="AY67" i="135" s="1"/>
  <c r="H67" i="135"/>
  <c r="I67" i="135" s="1"/>
  <c r="J67" i="135" s="1"/>
  <c r="K56" i="135"/>
  <c r="L56" i="135" s="1"/>
  <c r="AY56" i="135" s="1"/>
  <c r="H56" i="135"/>
  <c r="I56" i="135" s="1"/>
  <c r="J56" i="135" s="1"/>
  <c r="K58" i="135"/>
  <c r="L58" i="135" s="1"/>
  <c r="AY58" i="135" s="1"/>
  <c r="H58" i="135"/>
  <c r="I58" i="135" s="1"/>
  <c r="J58" i="135" s="1"/>
  <c r="K55" i="135"/>
  <c r="L55" i="135" s="1"/>
  <c r="AY55" i="135" s="1"/>
  <c r="H55" i="135"/>
  <c r="I55" i="135" s="1"/>
  <c r="J55" i="135" s="1"/>
  <c r="K57" i="135"/>
  <c r="L57" i="135" s="1"/>
  <c r="AY57" i="135" s="1"/>
  <c r="H46" i="135"/>
  <c r="I46" i="135" s="1"/>
  <c r="J46" i="135" s="1"/>
  <c r="K43" i="135"/>
  <c r="L43" i="135" s="1"/>
  <c r="AY43" i="135" s="1"/>
  <c r="H47" i="135"/>
  <c r="I47" i="135" s="1"/>
  <c r="J47" i="135" s="1"/>
  <c r="K46" i="135"/>
  <c r="L46" i="135" s="1"/>
  <c r="AY46" i="135" s="1"/>
  <c r="K48" i="135"/>
  <c r="L48" i="135" s="1"/>
  <c r="AY48" i="135" s="1"/>
  <c r="H43" i="135"/>
  <c r="I43" i="135" s="1"/>
  <c r="J43" i="135" s="1"/>
  <c r="K39" i="135"/>
  <c r="L39" i="135" s="1"/>
  <c r="AY39" i="135" s="1"/>
  <c r="K44" i="135"/>
  <c r="L44" i="135" s="1"/>
  <c r="AY44" i="135" s="1"/>
  <c r="H48" i="135"/>
  <c r="I48" i="135" s="1"/>
  <c r="J48" i="135" s="1"/>
  <c r="K45" i="135"/>
  <c r="L45" i="135" s="1"/>
  <c r="AY45" i="135" s="1"/>
  <c r="H39" i="135"/>
  <c r="I39" i="135" s="1"/>
  <c r="J39" i="135" s="1"/>
  <c r="H45" i="135"/>
  <c r="I45" i="135" s="1"/>
  <c r="J45" i="135" s="1"/>
  <c r="H41" i="135"/>
  <c r="I41" i="135" s="1"/>
  <c r="J41" i="135" s="1"/>
  <c r="K42" i="135"/>
  <c r="L42" i="135" s="1"/>
  <c r="AY42" i="135" s="1"/>
  <c r="K47" i="135"/>
  <c r="L47" i="135" s="1"/>
  <c r="AY47" i="135" s="1"/>
  <c r="H42" i="135"/>
  <c r="I42" i="135" s="1"/>
  <c r="J42" i="135" s="1"/>
  <c r="K49" i="135"/>
  <c r="L49" i="135" s="1"/>
  <c r="AY49" i="135" s="1"/>
  <c r="H44" i="135"/>
  <c r="I44" i="135" s="1"/>
  <c r="J44" i="135" s="1"/>
  <c r="K41" i="135"/>
  <c r="L41" i="135" s="1"/>
  <c r="AY41" i="135" s="1"/>
  <c r="H49" i="135"/>
  <c r="I49" i="135" s="1"/>
  <c r="J49" i="135" s="1"/>
  <c r="D65" i="2"/>
  <c r="J20" i="2"/>
  <c r="J51" i="106"/>
  <c r="C48" i="173"/>
  <c r="L48" i="173" s="1"/>
  <c r="L51" i="173" s="1"/>
  <c r="D31" i="158"/>
  <c r="C44" i="106"/>
  <c r="H44" i="106" s="1"/>
  <c r="H51" i="106" s="1"/>
  <c r="N31" i="112"/>
  <c r="C45" i="173"/>
  <c r="I45" i="173" s="1"/>
  <c r="I51" i="173" s="1"/>
  <c r="E14" i="40" s="1"/>
  <c r="L65" i="173"/>
  <c r="C47" i="173"/>
  <c r="K47" i="173" s="1"/>
  <c r="K51" i="173" s="1"/>
  <c r="E16" i="40" s="1"/>
  <c r="I10" i="40"/>
  <c r="C45" i="106"/>
  <c r="I45" i="106" s="1"/>
  <c r="I51" i="106" s="1"/>
  <c r="N25" i="116"/>
  <c r="D25" i="112"/>
  <c r="C44" i="173"/>
  <c r="H44" i="173" s="1"/>
  <c r="C43" i="173"/>
  <c r="G43" i="173" s="1"/>
  <c r="N23" i="112"/>
  <c r="D23" i="158"/>
  <c r="J51" i="173"/>
  <c r="E15" i="40" s="1"/>
  <c r="C48" i="106"/>
  <c r="L48" i="106" s="1"/>
  <c r="L51" i="106" s="1"/>
  <c r="C43" i="106"/>
  <c r="G43" i="106" s="1"/>
  <c r="N29" i="112"/>
  <c r="J42" i="2"/>
  <c r="I31" i="116"/>
  <c r="I23" i="116"/>
  <c r="D27" i="116"/>
  <c r="I27" i="116"/>
  <c r="D23" i="112"/>
  <c r="D29" i="112"/>
  <c r="D31" i="116"/>
  <c r="N31" i="116"/>
  <c r="D23" i="116"/>
  <c r="N27" i="116"/>
  <c r="D29" i="116"/>
  <c r="N25" i="158"/>
  <c r="N23" i="158"/>
  <c r="N31" i="158"/>
  <c r="N27" i="158"/>
  <c r="D31" i="112"/>
  <c r="I29" i="112"/>
  <c r="I25" i="112"/>
  <c r="I23" i="112"/>
  <c r="K70" i="129"/>
  <c r="H70" i="129"/>
  <c r="K58" i="169"/>
  <c r="K54" i="169"/>
  <c r="K50" i="169"/>
  <c r="K46" i="169"/>
  <c r="K26" i="169"/>
  <c r="K18" i="169"/>
  <c r="K63" i="167"/>
  <c r="K35" i="167"/>
  <c r="K29" i="167"/>
  <c r="K23" i="167"/>
  <c r="K14" i="167"/>
  <c r="K59" i="167"/>
  <c r="K58" i="167"/>
  <c r="K34" i="167"/>
  <c r="K32" i="167"/>
  <c r="K17" i="167"/>
  <c r="K67" i="167"/>
  <c r="K28" i="167"/>
  <c r="K25" i="167"/>
  <c r="K20" i="167"/>
  <c r="K16" i="167"/>
  <c r="K66" i="167"/>
  <c r="K60" i="167"/>
  <c r="K50" i="167"/>
  <c r="K36" i="167"/>
  <c r="K33" i="167"/>
  <c r="K27" i="167"/>
  <c r="K67" i="169"/>
  <c r="K51" i="169"/>
  <c r="K43" i="169"/>
  <c r="K39" i="169"/>
  <c r="K11" i="169"/>
  <c r="K65" i="169"/>
  <c r="K49" i="169"/>
  <c r="K41" i="169"/>
  <c r="K37" i="169"/>
  <c r="K29" i="169"/>
  <c r="K17" i="169"/>
  <c r="K9" i="169"/>
  <c r="K21" i="169"/>
  <c r="K64" i="169"/>
  <c r="K56" i="169"/>
  <c r="K48" i="169"/>
  <c r="K24" i="169"/>
  <c r="K16" i="169"/>
  <c r="K12" i="169"/>
  <c r="K14" i="169"/>
  <c r="K22" i="169"/>
  <c r="K30" i="169"/>
  <c r="K34" i="169"/>
  <c r="K38" i="169"/>
  <c r="K62" i="169"/>
  <c r="H30" i="135"/>
  <c r="I30" i="135" s="1"/>
  <c r="J30" i="135" s="1"/>
  <c r="K10" i="135"/>
  <c r="K60" i="135"/>
  <c r="K14" i="135"/>
  <c r="K50" i="135"/>
  <c r="H27" i="135"/>
  <c r="I27" i="135" s="1"/>
  <c r="J27" i="135" s="1"/>
  <c r="H26" i="128"/>
  <c r="I26" i="128" s="1"/>
  <c r="J26" i="128" s="1"/>
  <c r="H35" i="128"/>
  <c r="I35" i="128" s="1"/>
  <c r="J35" i="128" s="1"/>
  <c r="H43" i="128"/>
  <c r="I43" i="128" s="1"/>
  <c r="J43" i="128" s="1"/>
  <c r="H51" i="128"/>
  <c r="I51" i="128" s="1"/>
  <c r="J51" i="128" s="1"/>
  <c r="H60" i="128"/>
  <c r="I60" i="128" s="1"/>
  <c r="J60" i="128" s="1"/>
  <c r="K68" i="128"/>
  <c r="L68" i="128" s="1"/>
  <c r="AY68" i="128" s="1"/>
  <c r="K9" i="128"/>
  <c r="L9" i="128" s="1"/>
  <c r="AY9" i="128" s="1"/>
  <c r="K17" i="128"/>
  <c r="L17" i="128" s="1"/>
  <c r="AY17" i="128" s="1"/>
  <c r="H65" i="135"/>
  <c r="I65" i="135" s="1"/>
  <c r="J65" i="135" s="1"/>
  <c r="K36" i="135"/>
  <c r="K23" i="135"/>
  <c r="K62" i="135"/>
  <c r="K33" i="135"/>
  <c r="K18" i="135"/>
  <c r="K8" i="128"/>
  <c r="L8" i="128" s="1"/>
  <c r="K10" i="128"/>
  <c r="L10" i="128" s="1"/>
  <c r="AY10" i="128" s="1"/>
  <c r="K12" i="128"/>
  <c r="L12" i="128" s="1"/>
  <c r="AY12" i="128" s="1"/>
  <c r="K14" i="128"/>
  <c r="L14" i="128" s="1"/>
  <c r="AY14" i="128" s="1"/>
  <c r="K16" i="128"/>
  <c r="L16" i="128" s="1"/>
  <c r="AY16" i="128" s="1"/>
  <c r="K18" i="128"/>
  <c r="L18" i="128" s="1"/>
  <c r="AY18" i="128" s="1"/>
  <c r="K20" i="128"/>
  <c r="L20" i="128" s="1"/>
  <c r="AY20" i="128" s="1"/>
  <c r="H23" i="128"/>
  <c r="I23" i="128" s="1"/>
  <c r="J23" i="128" s="1"/>
  <c r="H25" i="128"/>
  <c r="I25" i="128" s="1"/>
  <c r="J25" i="128" s="1"/>
  <c r="H27" i="128"/>
  <c r="I27" i="128" s="1"/>
  <c r="J27" i="128" s="1"/>
  <c r="H29" i="128"/>
  <c r="I29" i="128" s="1"/>
  <c r="J29" i="128" s="1"/>
  <c r="K31" i="128"/>
  <c r="L31" i="128" s="1"/>
  <c r="AY31" i="128" s="1"/>
  <c r="H34" i="128"/>
  <c r="I34" i="128" s="1"/>
  <c r="J34" i="128" s="1"/>
  <c r="H36" i="128"/>
  <c r="I36" i="128" s="1"/>
  <c r="J36" i="128" s="1"/>
  <c r="H38" i="128"/>
  <c r="I38" i="128" s="1"/>
  <c r="J38" i="128" s="1"/>
  <c r="H40" i="128"/>
  <c r="I40" i="128" s="1"/>
  <c r="J40" i="128" s="1"/>
  <c r="H42" i="128"/>
  <c r="I42" i="128" s="1"/>
  <c r="J42" i="128" s="1"/>
  <c r="H44" i="128"/>
  <c r="I44" i="128" s="1"/>
  <c r="J44" i="128" s="1"/>
  <c r="H46" i="128"/>
  <c r="I46" i="128" s="1"/>
  <c r="J46" i="128" s="1"/>
  <c r="H48" i="128"/>
  <c r="I48" i="128" s="1"/>
  <c r="J48" i="128" s="1"/>
  <c r="H50" i="128"/>
  <c r="I50" i="128" s="1"/>
  <c r="J50" i="128" s="1"/>
  <c r="H53" i="128"/>
  <c r="I53" i="128" s="1"/>
  <c r="J53" i="128" s="1"/>
  <c r="H55" i="128"/>
  <c r="I55" i="128" s="1"/>
  <c r="J55" i="128" s="1"/>
  <c r="H57" i="128"/>
  <c r="I57" i="128" s="1"/>
  <c r="J57" i="128" s="1"/>
  <c r="H59" i="128"/>
  <c r="I59" i="128" s="1"/>
  <c r="J59" i="128" s="1"/>
  <c r="H61" i="128"/>
  <c r="I61" i="128" s="1"/>
  <c r="J61" i="128" s="1"/>
  <c r="H63" i="128"/>
  <c r="I63" i="128" s="1"/>
  <c r="J63" i="128" s="1"/>
  <c r="K65" i="128"/>
  <c r="L65" i="128" s="1"/>
  <c r="AY65" i="128" s="1"/>
  <c r="K67" i="128"/>
  <c r="L67" i="128" s="1"/>
  <c r="AY67" i="128" s="1"/>
  <c r="H9" i="128"/>
  <c r="I9" i="128" s="1"/>
  <c r="J9" i="128" s="1"/>
  <c r="H11" i="128"/>
  <c r="I11" i="128" s="1"/>
  <c r="J11" i="128" s="1"/>
  <c r="H13" i="128"/>
  <c r="I13" i="128" s="1"/>
  <c r="J13" i="128" s="1"/>
  <c r="H15" i="128"/>
  <c r="I15" i="128" s="1"/>
  <c r="J15" i="128" s="1"/>
  <c r="H17" i="128"/>
  <c r="I17" i="128" s="1"/>
  <c r="J17" i="128" s="1"/>
  <c r="H19" i="128"/>
  <c r="I19" i="128" s="1"/>
  <c r="J19" i="128" s="1"/>
  <c r="H21" i="128"/>
  <c r="I21" i="128" s="1"/>
  <c r="J21" i="128" s="1"/>
  <c r="K23" i="128"/>
  <c r="L23" i="128" s="1"/>
  <c r="AY23" i="128" s="1"/>
  <c r="K25" i="128"/>
  <c r="L25" i="128" s="1"/>
  <c r="AY25" i="128" s="1"/>
  <c r="K27" i="128"/>
  <c r="L27" i="128" s="1"/>
  <c r="AY27" i="128" s="1"/>
  <c r="K29" i="128"/>
  <c r="L29" i="128" s="1"/>
  <c r="AY29" i="128" s="1"/>
  <c r="H32" i="128"/>
  <c r="I32" i="128" s="1"/>
  <c r="J32" i="128" s="1"/>
  <c r="K34" i="128"/>
  <c r="L34" i="128" s="1"/>
  <c r="AY34" i="128" s="1"/>
  <c r="K36" i="128"/>
  <c r="L36" i="128" s="1"/>
  <c r="AY36" i="128" s="1"/>
  <c r="K38" i="128"/>
  <c r="L38" i="128" s="1"/>
  <c r="AY38" i="128" s="1"/>
  <c r="K40" i="128"/>
  <c r="L40" i="128" s="1"/>
  <c r="AY40" i="128" s="1"/>
  <c r="K42" i="128"/>
  <c r="L42" i="128" s="1"/>
  <c r="AY42" i="128" s="1"/>
  <c r="K44" i="128"/>
  <c r="L44" i="128" s="1"/>
  <c r="AY44" i="128" s="1"/>
  <c r="K46" i="128"/>
  <c r="L46" i="128" s="1"/>
  <c r="AY46" i="128" s="1"/>
  <c r="K48" i="128"/>
  <c r="L48" i="128" s="1"/>
  <c r="AY48" i="128" s="1"/>
  <c r="K50" i="128"/>
  <c r="L50" i="128" s="1"/>
  <c r="AY50" i="128" s="1"/>
  <c r="K53" i="128"/>
  <c r="L53" i="128" s="1"/>
  <c r="AY53" i="128" s="1"/>
  <c r="K55" i="128"/>
  <c r="L55" i="128" s="1"/>
  <c r="AY55" i="128" s="1"/>
  <c r="K57" i="128"/>
  <c r="L57" i="128" s="1"/>
  <c r="AY57" i="128" s="1"/>
  <c r="K59" i="128"/>
  <c r="L59" i="128" s="1"/>
  <c r="AY59" i="128" s="1"/>
  <c r="K61" i="128"/>
  <c r="L61" i="128" s="1"/>
  <c r="AY61" i="128" s="1"/>
  <c r="H64" i="128"/>
  <c r="I64" i="128" s="1"/>
  <c r="J64" i="128" s="1"/>
  <c r="H66" i="128"/>
  <c r="I66" i="128" s="1"/>
  <c r="J66" i="128" s="1"/>
  <c r="H68" i="128"/>
  <c r="I68" i="128" s="1"/>
  <c r="J68" i="128" s="1"/>
  <c r="K11" i="128"/>
  <c r="L11" i="128" s="1"/>
  <c r="AY11" i="128" s="1"/>
  <c r="K15" i="128"/>
  <c r="L15" i="128" s="1"/>
  <c r="AY15" i="128" s="1"/>
  <c r="K19" i="128"/>
  <c r="L19" i="128" s="1"/>
  <c r="AY19" i="128" s="1"/>
  <c r="H24" i="128"/>
  <c r="I24" i="128" s="1"/>
  <c r="J24" i="128" s="1"/>
  <c r="H28" i="128"/>
  <c r="I28" i="128" s="1"/>
  <c r="J28" i="128" s="1"/>
  <c r="K32" i="128"/>
  <c r="L32" i="128" s="1"/>
  <c r="AY32" i="128" s="1"/>
  <c r="H37" i="128"/>
  <c r="I37" i="128" s="1"/>
  <c r="J37" i="128" s="1"/>
  <c r="H41" i="128"/>
  <c r="I41" i="128" s="1"/>
  <c r="J41" i="128" s="1"/>
  <c r="H45" i="128"/>
  <c r="I45" i="128" s="1"/>
  <c r="J45" i="128" s="1"/>
  <c r="H49" i="128"/>
  <c r="I49" i="128" s="1"/>
  <c r="J49" i="128" s="1"/>
  <c r="H54" i="128"/>
  <c r="I54" i="128" s="1"/>
  <c r="J54" i="128" s="1"/>
  <c r="H58" i="128"/>
  <c r="I58" i="128" s="1"/>
  <c r="J58" i="128" s="1"/>
  <c r="H62" i="128"/>
  <c r="I62" i="128" s="1"/>
  <c r="J62" i="128" s="1"/>
  <c r="K66" i="128"/>
  <c r="L66" i="128" s="1"/>
  <c r="AY66" i="128" s="1"/>
  <c r="K9" i="135"/>
  <c r="K11" i="135"/>
  <c r="K13" i="135"/>
  <c r="K15" i="135"/>
  <c r="K17" i="135"/>
  <c r="K19" i="135"/>
  <c r="K22" i="135"/>
  <c r="H25" i="135"/>
  <c r="I25" i="135" s="1"/>
  <c r="J25" i="135" s="1"/>
  <c r="H28" i="135"/>
  <c r="I28" i="135" s="1"/>
  <c r="J28" i="135" s="1"/>
  <c r="H29" i="135"/>
  <c r="I29" i="135" s="1"/>
  <c r="J29" i="135" s="1"/>
  <c r="K31" i="135"/>
  <c r="K35" i="135"/>
  <c r="K38" i="135"/>
  <c r="K54" i="135"/>
  <c r="H8" i="128"/>
  <c r="I8" i="128" s="1"/>
  <c r="J8" i="128" s="1"/>
  <c r="H12" i="128"/>
  <c r="I12" i="128" s="1"/>
  <c r="J12" i="128" s="1"/>
  <c r="H16" i="128"/>
  <c r="I16" i="128" s="1"/>
  <c r="J16" i="128" s="1"/>
  <c r="H20" i="128"/>
  <c r="I20" i="128" s="1"/>
  <c r="J20" i="128" s="1"/>
  <c r="K24" i="128"/>
  <c r="L24" i="128" s="1"/>
  <c r="AY24" i="128" s="1"/>
  <c r="K28" i="128"/>
  <c r="L28" i="128" s="1"/>
  <c r="AY28" i="128" s="1"/>
  <c r="H33" i="128"/>
  <c r="I33" i="128" s="1"/>
  <c r="J33" i="128" s="1"/>
  <c r="K37" i="128"/>
  <c r="L37" i="128" s="1"/>
  <c r="AY37" i="128" s="1"/>
  <c r="K41" i="128"/>
  <c r="L41" i="128" s="1"/>
  <c r="AY41" i="128" s="1"/>
  <c r="K45" i="128"/>
  <c r="L45" i="128" s="1"/>
  <c r="AY45" i="128" s="1"/>
  <c r="K49" i="128"/>
  <c r="L49" i="128" s="1"/>
  <c r="AY49" i="128" s="1"/>
  <c r="K54" i="128"/>
  <c r="L54" i="128" s="1"/>
  <c r="AY54" i="128" s="1"/>
  <c r="K58" i="128"/>
  <c r="L58" i="128" s="1"/>
  <c r="AY58" i="128" s="1"/>
  <c r="K62" i="128"/>
  <c r="L62" i="128" s="1"/>
  <c r="AY62" i="128" s="1"/>
  <c r="H67" i="128"/>
  <c r="I67" i="128" s="1"/>
  <c r="J67" i="128" s="1"/>
  <c r="H8" i="135"/>
  <c r="I8" i="135" s="1"/>
  <c r="J8" i="135" s="1"/>
  <c r="H10" i="135"/>
  <c r="I10" i="135" s="1"/>
  <c r="J10" i="135" s="1"/>
  <c r="H12" i="135"/>
  <c r="I12" i="135" s="1"/>
  <c r="J12" i="135" s="1"/>
  <c r="H14" i="135"/>
  <c r="I14" i="135" s="1"/>
  <c r="J14" i="135" s="1"/>
  <c r="H16" i="135"/>
  <c r="I16" i="135" s="1"/>
  <c r="J16" i="135" s="1"/>
  <c r="H18" i="135"/>
  <c r="I18" i="135" s="1"/>
  <c r="J18" i="135" s="1"/>
  <c r="H20" i="135"/>
  <c r="I20" i="135" s="1"/>
  <c r="J20" i="135" s="1"/>
  <c r="H23" i="135"/>
  <c r="I23" i="135" s="1"/>
  <c r="J23" i="135" s="1"/>
  <c r="K25" i="135"/>
  <c r="K28" i="135"/>
  <c r="K29" i="135"/>
  <c r="H32" i="135"/>
  <c r="I32" i="135" s="1"/>
  <c r="J32" i="135" s="1"/>
  <c r="H33" i="135"/>
  <c r="I33" i="135" s="1"/>
  <c r="J33" i="135" s="1"/>
  <c r="H34" i="135"/>
  <c r="I34" i="135" s="1"/>
  <c r="J34" i="135" s="1"/>
  <c r="H36" i="135"/>
  <c r="I36" i="135" s="1"/>
  <c r="J36" i="135" s="1"/>
  <c r="H37" i="135"/>
  <c r="I37" i="135" s="1"/>
  <c r="J37" i="135" s="1"/>
  <c r="H50" i="135"/>
  <c r="I50" i="135" s="1"/>
  <c r="J50" i="135" s="1"/>
  <c r="K66" i="135"/>
  <c r="K64" i="135"/>
  <c r="H62" i="135"/>
  <c r="I62" i="135" s="1"/>
  <c r="J62" i="135" s="1"/>
  <c r="H60" i="135"/>
  <c r="I60" i="135" s="1"/>
  <c r="J60" i="135" s="1"/>
  <c r="H38" i="135"/>
  <c r="I38" i="135" s="1"/>
  <c r="J38" i="135" s="1"/>
  <c r="H35" i="135"/>
  <c r="I35" i="135" s="1"/>
  <c r="J35" i="135" s="1"/>
  <c r="K26" i="135"/>
  <c r="H22" i="135"/>
  <c r="I22" i="135" s="1"/>
  <c r="J22" i="135" s="1"/>
  <c r="H17" i="135"/>
  <c r="I17" i="135" s="1"/>
  <c r="J17" i="135" s="1"/>
  <c r="H13" i="135"/>
  <c r="I13" i="135" s="1"/>
  <c r="J13" i="135" s="1"/>
  <c r="H9" i="135"/>
  <c r="I9" i="135" s="1"/>
  <c r="J9" i="135" s="1"/>
  <c r="H65" i="128"/>
  <c r="I65" i="128" s="1"/>
  <c r="J65" i="128" s="1"/>
  <c r="K56" i="128"/>
  <c r="L56" i="128" s="1"/>
  <c r="K47" i="128"/>
  <c r="L47" i="128" s="1"/>
  <c r="AY47" i="128" s="1"/>
  <c r="K39" i="128"/>
  <c r="L39" i="128" s="1"/>
  <c r="AY39" i="128" s="1"/>
  <c r="H31" i="128"/>
  <c r="I31" i="128" s="1"/>
  <c r="J31" i="128" s="1"/>
  <c r="K22" i="128"/>
  <c r="L22" i="128" s="1"/>
  <c r="AY22" i="128" s="1"/>
  <c r="H14" i="128"/>
  <c r="I14" i="128" s="1"/>
  <c r="J14" i="128" s="1"/>
  <c r="H66" i="135"/>
  <c r="I66" i="135" s="1"/>
  <c r="J66" i="135" s="1"/>
  <c r="H64" i="135"/>
  <c r="I64" i="135" s="1"/>
  <c r="J64" i="135" s="1"/>
  <c r="K61" i="135"/>
  <c r="H59" i="135"/>
  <c r="I59" i="135" s="1"/>
  <c r="J59" i="135" s="1"/>
  <c r="K37" i="135"/>
  <c r="K34" i="135"/>
  <c r="K32" i="135"/>
  <c r="H26" i="135"/>
  <c r="I26" i="135" s="1"/>
  <c r="J26" i="135" s="1"/>
  <c r="K20" i="135"/>
  <c r="K16" i="135"/>
  <c r="K12" i="135"/>
  <c r="K8" i="135"/>
  <c r="K64" i="128"/>
  <c r="L64" i="128" s="1"/>
  <c r="AY64" i="128" s="1"/>
  <c r="H56" i="128"/>
  <c r="I56" i="128" s="1"/>
  <c r="J56" i="128" s="1"/>
  <c r="H47" i="128"/>
  <c r="I47" i="128" s="1"/>
  <c r="J47" i="128" s="1"/>
  <c r="H39" i="128"/>
  <c r="I39" i="128" s="1"/>
  <c r="J39" i="128" s="1"/>
  <c r="H30" i="128"/>
  <c r="I30" i="128" s="1"/>
  <c r="J30" i="128" s="1"/>
  <c r="H22" i="128"/>
  <c r="I22" i="128" s="1"/>
  <c r="J22" i="128" s="1"/>
  <c r="K13" i="128"/>
  <c r="L13" i="128" s="1"/>
  <c r="AY13" i="128" s="1"/>
  <c r="K65" i="135"/>
  <c r="H63" i="135"/>
  <c r="I63" i="135" s="1"/>
  <c r="J63" i="135" s="1"/>
  <c r="H61" i="135"/>
  <c r="I61" i="135" s="1"/>
  <c r="J61" i="135" s="1"/>
  <c r="H54" i="135"/>
  <c r="I54" i="135" s="1"/>
  <c r="J54" i="135" s="1"/>
  <c r="H31" i="135"/>
  <c r="I31" i="135" s="1"/>
  <c r="J31" i="135" s="1"/>
  <c r="K27" i="135"/>
  <c r="H24" i="135"/>
  <c r="I24" i="135" s="1"/>
  <c r="J24" i="135" s="1"/>
  <c r="H19" i="135"/>
  <c r="I19" i="135" s="1"/>
  <c r="J19" i="135" s="1"/>
  <c r="H15" i="135"/>
  <c r="I15" i="135" s="1"/>
  <c r="J15" i="135" s="1"/>
  <c r="H11" i="135"/>
  <c r="I11" i="135" s="1"/>
  <c r="J11" i="135" s="1"/>
  <c r="K60" i="128"/>
  <c r="L60" i="128" s="1"/>
  <c r="AY60" i="128" s="1"/>
  <c r="H52" i="128"/>
  <c r="I52" i="128" s="1"/>
  <c r="J52" i="128" s="1"/>
  <c r="K43" i="128"/>
  <c r="L43" i="128" s="1"/>
  <c r="AY43" i="128" s="1"/>
  <c r="K35" i="128"/>
  <c r="L35" i="128" s="1"/>
  <c r="AY35" i="128" s="1"/>
  <c r="K26" i="128"/>
  <c r="L26" i="128" s="1"/>
  <c r="AY26" i="128" s="1"/>
  <c r="H18" i="128"/>
  <c r="I18" i="128" s="1"/>
  <c r="J18" i="128" s="1"/>
  <c r="H10" i="128"/>
  <c r="I10" i="128" s="1"/>
  <c r="J10" i="128" s="1"/>
  <c r="K20" i="169"/>
  <c r="K36" i="169"/>
  <c r="K28" i="169"/>
  <c r="K15" i="169"/>
  <c r="K23" i="169"/>
  <c r="K31" i="169"/>
  <c r="K10" i="167"/>
  <c r="K18" i="167"/>
  <c r="K52" i="128"/>
  <c r="L52" i="128" s="1"/>
  <c r="AY52" i="128" s="1"/>
  <c r="K63" i="128"/>
  <c r="L63" i="128" s="1"/>
  <c r="AY63" i="128" s="1"/>
  <c r="K51" i="128"/>
  <c r="L51" i="128" s="1"/>
  <c r="AY51" i="128" s="1"/>
  <c r="K63" i="135"/>
  <c r="K30" i="128"/>
  <c r="L30" i="128" s="1"/>
  <c r="AY30" i="128" s="1"/>
  <c r="K30" i="135"/>
  <c r="K24" i="135"/>
  <c r="K33" i="128"/>
  <c r="L33" i="128" s="1"/>
  <c r="AY33" i="128" s="1"/>
  <c r="K21" i="128"/>
  <c r="L21" i="128" s="1"/>
  <c r="AY21" i="128" s="1"/>
  <c r="K12" i="167"/>
  <c r="K59" i="135"/>
  <c r="H58" i="136"/>
  <c r="K38" i="167"/>
  <c r="K31" i="167"/>
  <c r="K61" i="167"/>
  <c r="Y7" i="135"/>
  <c r="Z6" i="135"/>
  <c r="K11" i="167"/>
  <c r="K19" i="167"/>
  <c r="K15" i="167"/>
  <c r="K24" i="167"/>
  <c r="K30" i="167"/>
  <c r="K8" i="169"/>
  <c r="K40" i="169"/>
  <c r="Y6" i="128"/>
  <c r="X7" i="128"/>
  <c r="K32" i="169"/>
  <c r="K10" i="169"/>
  <c r="K19" i="169"/>
  <c r="K27" i="169"/>
  <c r="K35" i="169"/>
  <c r="K42" i="169"/>
  <c r="K66" i="169"/>
  <c r="K59" i="169"/>
  <c r="K44" i="169"/>
  <c r="K52" i="169"/>
  <c r="K60" i="169"/>
  <c r="K68" i="169"/>
  <c r="H6" i="169"/>
  <c r="K37" i="167"/>
  <c r="K9" i="167"/>
  <c r="K13" i="167"/>
  <c r="K22" i="167"/>
  <c r="K26" i="167"/>
  <c r="K62" i="167"/>
  <c r="H6" i="167"/>
  <c r="K13" i="169"/>
  <c r="K25" i="169"/>
  <c r="K33" i="169"/>
  <c r="H5" i="169"/>
  <c r="K45" i="169"/>
  <c r="K53" i="169"/>
  <c r="K57" i="169"/>
  <c r="K61" i="169"/>
  <c r="K58" i="136"/>
  <c r="K47" i="169"/>
  <c r="K55" i="169"/>
  <c r="K63" i="169"/>
  <c r="K8" i="167"/>
  <c r="H5" i="167"/>
  <c r="L61" i="169"/>
  <c r="M61" i="169" s="1"/>
  <c r="L37" i="169"/>
  <c r="M37" i="169" s="1"/>
  <c r="L19" i="167"/>
  <c r="M19" i="167" s="1"/>
  <c r="L26" i="169"/>
  <c r="M26" i="169" s="1"/>
  <c r="L32" i="169"/>
  <c r="M32" i="169" s="1"/>
  <c r="L21" i="169"/>
  <c r="M21" i="169" s="1"/>
  <c r="L8" i="167"/>
  <c r="M8" i="167" s="1"/>
  <c r="L24" i="167"/>
  <c r="M24" i="167" s="1"/>
  <c r="L47" i="169"/>
  <c r="M47" i="169" s="1"/>
  <c r="L29" i="167"/>
  <c r="M29" i="167" s="1"/>
  <c r="L63" i="167"/>
  <c r="M63" i="167" s="1"/>
  <c r="L8" i="169"/>
  <c r="M8" i="169" s="1"/>
  <c r="L18" i="169"/>
  <c r="M18" i="169" s="1"/>
  <c r="L43" i="169"/>
  <c r="M43" i="169" s="1"/>
  <c r="L68" i="169"/>
  <c r="M68" i="169" s="1"/>
  <c r="L57" i="169"/>
  <c r="M57" i="169" s="1"/>
  <c r="L50" i="169"/>
  <c r="M50" i="169" s="1"/>
  <c r="L46" i="169"/>
  <c r="M46" i="169" s="1"/>
  <c r="L24" i="169"/>
  <c r="M24" i="169" s="1"/>
  <c r="L17" i="169"/>
  <c r="M17" i="169" s="1"/>
  <c r="L13" i="169"/>
  <c r="M13" i="169" s="1"/>
  <c r="L58" i="167"/>
  <c r="M58" i="167" s="1"/>
  <c r="L37" i="167"/>
  <c r="M37" i="167" s="1"/>
  <c r="L62" i="167"/>
  <c r="M62" i="167" s="1"/>
  <c r="L11" i="167"/>
  <c r="M11" i="167" s="1"/>
  <c r="L64" i="169"/>
  <c r="M64" i="169" s="1"/>
  <c r="L60" i="169"/>
  <c r="M60" i="169" s="1"/>
  <c r="L53" i="169"/>
  <c r="M53" i="169" s="1"/>
  <c r="L42" i="169"/>
  <c r="M42" i="169" s="1"/>
  <c r="L35" i="169"/>
  <c r="M35" i="169" s="1"/>
  <c r="L31" i="169"/>
  <c r="M31" i="169" s="1"/>
  <c r="L20" i="169"/>
  <c r="M20" i="169" s="1"/>
  <c r="L34" i="167"/>
  <c r="M34" i="167" s="1"/>
  <c r="L32" i="167"/>
  <c r="M32" i="167" s="1"/>
  <c r="L23" i="167"/>
  <c r="M23" i="167" s="1"/>
  <c r="L18" i="167"/>
  <c r="M18" i="167" s="1"/>
  <c r="L14" i="167"/>
  <c r="M14" i="167" s="1"/>
  <c r="L56" i="169"/>
  <c r="M56" i="169" s="1"/>
  <c r="L49" i="169"/>
  <c r="M49" i="169" s="1"/>
  <c r="L45" i="169"/>
  <c r="M45" i="169" s="1"/>
  <c r="L38" i="169"/>
  <c r="M38" i="169" s="1"/>
  <c r="L27" i="169"/>
  <c r="M27" i="169" s="1"/>
  <c r="L23" i="169"/>
  <c r="M23" i="169" s="1"/>
  <c r="L16" i="169"/>
  <c r="M16" i="169" s="1"/>
  <c r="L12" i="169"/>
  <c r="M12" i="169" s="1"/>
  <c r="L9" i="169"/>
  <c r="M9" i="169" s="1"/>
  <c r="L51" i="167"/>
  <c r="M51" i="167" s="1"/>
  <c r="L67" i="167"/>
  <c r="M67" i="167" s="1"/>
  <c r="L26" i="167"/>
  <c r="M26" i="167" s="1"/>
  <c r="L10" i="167"/>
  <c r="M10" i="167" s="1"/>
  <c r="L67" i="169"/>
  <c r="M67" i="169" s="1"/>
  <c r="L63" i="169"/>
  <c r="M63" i="169" s="1"/>
  <c r="L52" i="169"/>
  <c r="M52" i="169" s="1"/>
  <c r="L41" i="169"/>
  <c r="M41" i="169" s="1"/>
  <c r="L34" i="169"/>
  <c r="M34" i="169" s="1"/>
  <c r="L30" i="169"/>
  <c r="M30" i="169" s="1"/>
  <c r="L61" i="167"/>
  <c r="M61" i="167" s="1"/>
  <c r="L31" i="167"/>
  <c r="M31" i="167" s="1"/>
  <c r="L22" i="167"/>
  <c r="M22" i="167" s="1"/>
  <c r="L17" i="167"/>
  <c r="M17" i="167" s="1"/>
  <c r="L13" i="167"/>
  <c r="M13" i="167" s="1"/>
  <c r="L66" i="169"/>
  <c r="M66" i="169" s="1"/>
  <c r="L62" i="169"/>
  <c r="M62" i="169" s="1"/>
  <c r="L40" i="169"/>
  <c r="M40" i="169" s="1"/>
  <c r="L33" i="169"/>
  <c r="M33" i="169" s="1"/>
  <c r="L29" i="169"/>
  <c r="M29" i="169" s="1"/>
  <c r="L22" i="169"/>
  <c r="M22" i="169" s="1"/>
  <c r="L11" i="169"/>
  <c r="M11" i="169" s="1"/>
  <c r="L60" i="167"/>
  <c r="M60" i="167" s="1"/>
  <c r="L33" i="167"/>
  <c r="M33" i="167" s="1"/>
  <c r="L30" i="167"/>
  <c r="M30" i="167" s="1"/>
  <c r="L25" i="167"/>
  <c r="M25" i="167" s="1"/>
  <c r="L20" i="167"/>
  <c r="M20" i="167" s="1"/>
  <c r="L16" i="167"/>
  <c r="M16" i="167" s="1"/>
  <c r="L9" i="167"/>
  <c r="M9" i="167" s="1"/>
  <c r="L59" i="167"/>
  <c r="M59" i="167" s="1"/>
  <c r="L48" i="169"/>
  <c r="M48" i="169" s="1"/>
  <c r="L58" i="169"/>
  <c r="M58" i="169" s="1"/>
  <c r="L15" i="167"/>
  <c r="M15" i="167" s="1"/>
  <c r="L27" i="167"/>
  <c r="M27" i="167" s="1"/>
  <c r="L35" i="167"/>
  <c r="M35" i="167" s="1"/>
  <c r="L66" i="167"/>
  <c r="M66" i="167" s="1"/>
  <c r="L14" i="169"/>
  <c r="M14" i="169" s="1"/>
  <c r="L19" i="169"/>
  <c r="M19" i="169" s="1"/>
  <c r="L28" i="169"/>
  <c r="M28" i="169" s="1"/>
  <c r="L54" i="169"/>
  <c r="M54" i="169" s="1"/>
  <c r="L38" i="167"/>
  <c r="M38" i="167" s="1"/>
  <c r="L39" i="169"/>
  <c r="M39" i="169" s="1"/>
  <c r="L44" i="169"/>
  <c r="M44" i="169" s="1"/>
  <c r="L59" i="169"/>
  <c r="M59" i="169" s="1"/>
  <c r="L28" i="167"/>
  <c r="M28" i="167" s="1"/>
  <c r="L10" i="169"/>
  <c r="M10" i="169" s="1"/>
  <c r="L15" i="169"/>
  <c r="M15" i="169" s="1"/>
  <c r="L25" i="169"/>
  <c r="M25" i="169" s="1"/>
  <c r="L65" i="169"/>
  <c r="M65" i="169" s="1"/>
  <c r="L12" i="167"/>
  <c r="M12" i="167" s="1"/>
  <c r="L36" i="167"/>
  <c r="M36" i="167" s="1"/>
  <c r="L50" i="167"/>
  <c r="M50" i="167" s="1"/>
  <c r="L36" i="169"/>
  <c r="M36" i="169" s="1"/>
  <c r="L51" i="169"/>
  <c r="M51" i="169" s="1"/>
  <c r="L55" i="169"/>
  <c r="M55" i="169" s="1"/>
  <c r="M21" i="167" l="1"/>
  <c r="N21" i="167"/>
  <c r="M40" i="167"/>
  <c r="N40" i="167"/>
  <c r="N52" i="167"/>
  <c r="M52" i="167"/>
  <c r="M40" i="135"/>
  <c r="M21" i="135"/>
  <c r="AY8" i="128"/>
  <c r="L6" i="128"/>
  <c r="AY56" i="128"/>
  <c r="L5" i="128"/>
  <c r="M33" i="135"/>
  <c r="M52" i="135"/>
  <c r="B16" i="40"/>
  <c r="A25" i="173"/>
  <c r="E22" i="173"/>
  <c r="B9" i="40"/>
  <c r="N32" i="112"/>
  <c r="N34" i="112" s="1"/>
  <c r="N39" i="112" s="1"/>
  <c r="F52" i="106"/>
  <c r="I32" i="158"/>
  <c r="I34" i="158" s="1"/>
  <c r="I39" i="158" s="1"/>
  <c r="I65" i="158" s="1"/>
  <c r="I71" i="158" s="1"/>
  <c r="I72" i="158" s="1"/>
  <c r="K72" i="158" s="1"/>
  <c r="G51" i="106"/>
  <c r="B12" i="40" s="1"/>
  <c r="M8" i="128"/>
  <c r="M65" i="167"/>
  <c r="N65" i="167"/>
  <c r="M64" i="167"/>
  <c r="N64" i="167"/>
  <c r="M51" i="135"/>
  <c r="M46" i="135"/>
  <c r="M53" i="135"/>
  <c r="M39" i="135"/>
  <c r="M56" i="135"/>
  <c r="M67" i="135"/>
  <c r="M55" i="135"/>
  <c r="M45" i="135"/>
  <c r="M42" i="135"/>
  <c r="M41" i="135"/>
  <c r="M58" i="135"/>
  <c r="M44" i="135"/>
  <c r="M43" i="135"/>
  <c r="M57" i="135"/>
  <c r="M44" i="167"/>
  <c r="N44" i="167"/>
  <c r="M53" i="167"/>
  <c r="N53" i="167"/>
  <c r="M49" i="135"/>
  <c r="M39" i="167"/>
  <c r="N39" i="167"/>
  <c r="M47" i="167"/>
  <c r="N47" i="167"/>
  <c r="M49" i="167"/>
  <c r="N49" i="167"/>
  <c r="M43" i="167"/>
  <c r="N43" i="167"/>
  <c r="M48" i="167"/>
  <c r="N48" i="167"/>
  <c r="M46" i="167"/>
  <c r="N46" i="167"/>
  <c r="M47" i="135"/>
  <c r="M42" i="167"/>
  <c r="N42" i="167"/>
  <c r="M55" i="167"/>
  <c r="N55" i="167"/>
  <c r="M48" i="135"/>
  <c r="M41" i="167"/>
  <c r="N41" i="167"/>
  <c r="N57" i="167"/>
  <c r="M57" i="167"/>
  <c r="M45" i="167"/>
  <c r="N45" i="167"/>
  <c r="M54" i="167"/>
  <c r="N54" i="167"/>
  <c r="L72" i="106"/>
  <c r="M56" i="167"/>
  <c r="N56" i="167"/>
  <c r="M13" i="135"/>
  <c r="M61" i="135"/>
  <c r="G52" i="106"/>
  <c r="G54" i="106"/>
  <c r="G55" i="106"/>
  <c r="A37" i="173"/>
  <c r="J37" i="173" s="1"/>
  <c r="A31" i="173"/>
  <c r="H31" i="173" s="1"/>
  <c r="H39" i="173" s="1"/>
  <c r="H51" i="173" s="1"/>
  <c r="E13" i="40" s="1"/>
  <c r="A28" i="173"/>
  <c r="G28" i="173" s="1"/>
  <c r="G39" i="173" s="1"/>
  <c r="G51" i="173" s="1"/>
  <c r="F25" i="173"/>
  <c r="F39" i="173" s="1"/>
  <c r="F51" i="173" s="1"/>
  <c r="E11" i="40" s="1"/>
  <c r="L38" i="173"/>
  <c r="K38" i="173"/>
  <c r="A34" i="173"/>
  <c r="I34" i="173" s="1"/>
  <c r="I32" i="116"/>
  <c r="I34" i="116" s="1"/>
  <c r="I39" i="116" s="1"/>
  <c r="I65" i="116" s="1"/>
  <c r="I71" i="116" s="1"/>
  <c r="K71" i="116" s="1"/>
  <c r="I52" i="106"/>
  <c r="B14" i="40"/>
  <c r="D32" i="158"/>
  <c r="D34" i="158" s="1"/>
  <c r="D39" i="158" s="1"/>
  <c r="D65" i="158" s="1"/>
  <c r="D71" i="158" s="1"/>
  <c r="E17" i="40"/>
  <c r="H73" i="173"/>
  <c r="H74" i="173" s="1"/>
  <c r="K73" i="173"/>
  <c r="K74" i="173" s="1"/>
  <c r="G73" i="173"/>
  <c r="G74" i="173" s="1"/>
  <c r="J73" i="173"/>
  <c r="J74" i="173" s="1"/>
  <c r="F73" i="173"/>
  <c r="F74" i="173" s="1"/>
  <c r="I73" i="173"/>
  <c r="I74" i="173" s="1"/>
  <c r="E73" i="173"/>
  <c r="B13" i="40"/>
  <c r="H52" i="106"/>
  <c r="B15" i="40"/>
  <c r="J52" i="106"/>
  <c r="K74" i="106"/>
  <c r="K75" i="106" s="1"/>
  <c r="F74" i="106"/>
  <c r="F75" i="106" s="1"/>
  <c r="H74" i="106"/>
  <c r="H75" i="106" s="1"/>
  <c r="L52" i="106"/>
  <c r="G74" i="106"/>
  <c r="G75" i="106" s="1"/>
  <c r="B17" i="40"/>
  <c r="E74" i="106"/>
  <c r="I74" i="106"/>
  <c r="I75" i="106" s="1"/>
  <c r="J74" i="106"/>
  <c r="J75" i="106" s="1"/>
  <c r="I9" i="40"/>
  <c r="E9" i="40"/>
  <c r="N32" i="116"/>
  <c r="N34" i="116" s="1"/>
  <c r="N39" i="116" s="1"/>
  <c r="N65" i="116" s="1"/>
  <c r="N71" i="116" s="1"/>
  <c r="P71" i="116" s="1"/>
  <c r="D32" i="116"/>
  <c r="D34" i="116" s="1"/>
  <c r="D39" i="116" s="1"/>
  <c r="D32" i="112"/>
  <c r="D34" i="112" s="1"/>
  <c r="D39" i="112" s="1"/>
  <c r="M6" i="169"/>
  <c r="M5" i="169"/>
  <c r="L30" i="135"/>
  <c r="AY30" i="135" s="1"/>
  <c r="L34" i="135"/>
  <c r="AY34" i="135" s="1"/>
  <c r="L28" i="135"/>
  <c r="AY28" i="135" s="1"/>
  <c r="L16" i="135"/>
  <c r="AY16" i="135" s="1"/>
  <c r="L61" i="135"/>
  <c r="AY61" i="135" s="1"/>
  <c r="L19" i="135"/>
  <c r="AY19" i="135" s="1"/>
  <c r="L50" i="135"/>
  <c r="AY50" i="135" s="1"/>
  <c r="L20" i="135"/>
  <c r="AY20" i="135" s="1"/>
  <c r="L17" i="135"/>
  <c r="AY17" i="135" s="1"/>
  <c r="L18" i="135"/>
  <c r="AY18" i="135" s="1"/>
  <c r="L60" i="135"/>
  <c r="AY60" i="135" s="1"/>
  <c r="L65" i="135"/>
  <c r="AY65" i="135" s="1"/>
  <c r="L31" i="135"/>
  <c r="AY31" i="135" s="1"/>
  <c r="L15" i="135"/>
  <c r="AY15" i="135" s="1"/>
  <c r="L33" i="135"/>
  <c r="AY33" i="135" s="1"/>
  <c r="L27" i="135"/>
  <c r="AY27" i="135" s="1"/>
  <c r="L13" i="135"/>
  <c r="AY13" i="135" s="1"/>
  <c r="L62" i="135"/>
  <c r="AY62" i="135" s="1"/>
  <c r="L23" i="135"/>
  <c r="AY23" i="135" s="1"/>
  <c r="L24" i="135"/>
  <c r="AY24" i="135" s="1"/>
  <c r="L32" i="135"/>
  <c r="AY32" i="135" s="1"/>
  <c r="L29" i="135"/>
  <c r="AY29" i="135" s="1"/>
  <c r="L54" i="135"/>
  <c r="AY54" i="135" s="1"/>
  <c r="L11" i="135"/>
  <c r="AY11" i="135" s="1"/>
  <c r="L36" i="135"/>
  <c r="AY36" i="135" s="1"/>
  <c r="L10" i="135"/>
  <c r="AY10" i="135" s="1"/>
  <c r="L63" i="135"/>
  <c r="AY63" i="135" s="1"/>
  <c r="L38" i="135"/>
  <c r="AY38" i="135" s="1"/>
  <c r="L9" i="135"/>
  <c r="AY9" i="135" s="1"/>
  <c r="L64" i="135"/>
  <c r="AY64" i="135" s="1"/>
  <c r="L8" i="135"/>
  <c r="AY8" i="135" s="1"/>
  <c r="L37" i="135"/>
  <c r="AY37" i="135" s="1"/>
  <c r="L26" i="135"/>
  <c r="AY26" i="135" s="1"/>
  <c r="L66" i="135"/>
  <c r="AY66" i="135" s="1"/>
  <c r="L14" i="135"/>
  <c r="AY14" i="135" s="1"/>
  <c r="L59" i="135"/>
  <c r="AY59" i="135" s="1"/>
  <c r="L12" i="135"/>
  <c r="AY12" i="135" s="1"/>
  <c r="L25" i="135"/>
  <c r="AY25" i="135" s="1"/>
  <c r="L35" i="135"/>
  <c r="AY35" i="135" s="1"/>
  <c r="L22" i="135"/>
  <c r="AY22" i="135" s="1"/>
  <c r="M26" i="135"/>
  <c r="M66" i="135"/>
  <c r="M36" i="135"/>
  <c r="N72" i="116"/>
  <c r="P72" i="116" s="1"/>
  <c r="D65" i="116"/>
  <c r="D71" i="116" s="1"/>
  <c r="N32" i="158"/>
  <c r="N34" i="158" s="1"/>
  <c r="N39" i="158" s="1"/>
  <c r="N65" i="158" s="1"/>
  <c r="N71" i="158" s="1"/>
  <c r="I32" i="112"/>
  <c r="I34" i="112" s="1"/>
  <c r="I39" i="112" s="1"/>
  <c r="M64" i="135"/>
  <c r="M39" i="128"/>
  <c r="N26" i="169"/>
  <c r="M22" i="128"/>
  <c r="M47" i="128"/>
  <c r="M56" i="128"/>
  <c r="M20" i="128"/>
  <c r="M14" i="135"/>
  <c r="N47" i="169"/>
  <c r="M9" i="128"/>
  <c r="M36" i="128"/>
  <c r="M23" i="135"/>
  <c r="M34" i="128"/>
  <c r="M17" i="128"/>
  <c r="M50" i="135"/>
  <c r="M10" i="135"/>
  <c r="M29" i="128"/>
  <c r="M66" i="128"/>
  <c r="M46" i="128"/>
  <c r="M38" i="128"/>
  <c r="M31" i="128"/>
  <c r="M65" i="128"/>
  <c r="M18" i="135"/>
  <c r="M60" i="135"/>
  <c r="M55" i="128"/>
  <c r="M14" i="128"/>
  <c r="M9" i="135"/>
  <c r="M17" i="135"/>
  <c r="M54" i="128"/>
  <c r="M37" i="128"/>
  <c r="M32" i="128"/>
  <c r="M15" i="128"/>
  <c r="M40" i="128"/>
  <c r="M57" i="128"/>
  <c r="M34" i="135"/>
  <c r="M19" i="128"/>
  <c r="M38" i="135"/>
  <c r="M48" i="128"/>
  <c r="M20" i="135"/>
  <c r="M23" i="128"/>
  <c r="M68" i="128"/>
  <c r="M42" i="128"/>
  <c r="M62" i="135"/>
  <c r="M11" i="135"/>
  <c r="M54" i="135"/>
  <c r="M53" i="128"/>
  <c r="M27" i="128"/>
  <c r="M25" i="128"/>
  <c r="M10" i="128"/>
  <c r="M12" i="128"/>
  <c r="M58" i="128"/>
  <c r="M19" i="135"/>
  <c r="M13" i="128"/>
  <c r="M32" i="135"/>
  <c r="M12" i="135"/>
  <c r="M35" i="128"/>
  <c r="M22" i="135"/>
  <c r="M35" i="135"/>
  <c r="M59" i="128"/>
  <c r="M25" i="135"/>
  <c r="M27" i="135"/>
  <c r="M18" i="128"/>
  <c r="M62" i="128"/>
  <c r="M44" i="128"/>
  <c r="M60" i="128"/>
  <c r="M61" i="128"/>
  <c r="M28" i="135"/>
  <c r="M8" i="135"/>
  <c r="M41" i="128"/>
  <c r="M16" i="135"/>
  <c r="M43" i="128"/>
  <c r="M29" i="135"/>
  <c r="M24" i="128"/>
  <c r="J6" i="135"/>
  <c r="M67" i="128"/>
  <c r="M16" i="128"/>
  <c r="M45" i="128"/>
  <c r="M28" i="128"/>
  <c r="J6" i="128"/>
  <c r="J5" i="135"/>
  <c r="M26" i="128"/>
  <c r="M37" i="135"/>
  <c r="J5" i="128"/>
  <c r="M49" i="128"/>
  <c r="M65" i="135"/>
  <c r="M15" i="135"/>
  <c r="M31" i="135"/>
  <c r="M11" i="128"/>
  <c r="M50" i="128"/>
  <c r="M64" i="128"/>
  <c r="N32" i="169"/>
  <c r="M33" i="128"/>
  <c r="M52" i="128"/>
  <c r="AY69" i="128"/>
  <c r="M51" i="128"/>
  <c r="M21" i="128"/>
  <c r="M63" i="128"/>
  <c r="M30" i="128"/>
  <c r="M24" i="135"/>
  <c r="M30" i="135"/>
  <c r="M63" i="135"/>
  <c r="M59" i="135"/>
  <c r="AA6" i="135"/>
  <c r="Z7" i="135"/>
  <c r="K6" i="167"/>
  <c r="Y7" i="128"/>
  <c r="Z6" i="128"/>
  <c r="K6" i="169"/>
  <c r="N8" i="167"/>
  <c r="K5" i="169"/>
  <c r="K5" i="167"/>
  <c r="N19" i="167"/>
  <c r="N37" i="169"/>
  <c r="N24" i="167"/>
  <c r="N21" i="169"/>
  <c r="N61" i="169"/>
  <c r="N39" i="169"/>
  <c r="N11" i="169"/>
  <c r="N12" i="169"/>
  <c r="N14" i="167"/>
  <c r="N60" i="169"/>
  <c r="N50" i="169"/>
  <c r="N18" i="169"/>
  <c r="N28" i="167"/>
  <c r="N38" i="167"/>
  <c r="N15" i="167"/>
  <c r="N9" i="167"/>
  <c r="N22" i="169"/>
  <c r="N61" i="167"/>
  <c r="N67" i="169"/>
  <c r="N26" i="167"/>
  <c r="N16" i="169"/>
  <c r="N18" i="167"/>
  <c r="N64" i="169"/>
  <c r="N57" i="169"/>
  <c r="N8" i="169"/>
  <c r="N27" i="167"/>
  <c r="N60" i="167"/>
  <c r="N28" i="169"/>
  <c r="N16" i="167"/>
  <c r="N33" i="169"/>
  <c r="N51" i="167"/>
  <c r="N27" i="169"/>
  <c r="N20" i="169"/>
  <c r="N11" i="167"/>
  <c r="N63" i="167"/>
  <c r="N23" i="169"/>
  <c r="N55" i="169"/>
  <c r="N50" i="167"/>
  <c r="N19" i="169"/>
  <c r="N20" i="167"/>
  <c r="N40" i="169"/>
  <c r="N13" i="167"/>
  <c r="N30" i="169"/>
  <c r="N38" i="169"/>
  <c r="N32" i="167"/>
  <c r="N31" i="169"/>
  <c r="N13" i="169"/>
  <c r="N29" i="167"/>
  <c r="N10" i="169"/>
  <c r="N54" i="169"/>
  <c r="N29" i="169"/>
  <c r="N67" i="167"/>
  <c r="N68" i="169"/>
  <c r="N51" i="169"/>
  <c r="N36" i="167"/>
  <c r="N65" i="169"/>
  <c r="N14" i="169"/>
  <c r="N25" i="167"/>
  <c r="N62" i="169"/>
  <c r="N17" i="167"/>
  <c r="N34" i="169"/>
  <c r="N45" i="169"/>
  <c r="N34" i="167"/>
  <c r="N35" i="169"/>
  <c r="N62" i="167"/>
  <c r="N17" i="169"/>
  <c r="N59" i="167"/>
  <c r="N63" i="169"/>
  <c r="N36" i="169"/>
  <c r="N25" i="169"/>
  <c r="N59" i="169"/>
  <c r="N66" i="167"/>
  <c r="N30" i="167"/>
  <c r="N66" i="169"/>
  <c r="N22" i="167"/>
  <c r="N41" i="169"/>
  <c r="N49" i="169"/>
  <c r="N42" i="169"/>
  <c r="N37" i="167"/>
  <c r="N24" i="169"/>
  <c r="N48" i="169"/>
  <c r="N10" i="167"/>
  <c r="N23" i="167"/>
  <c r="N12" i="167"/>
  <c r="N15" i="169"/>
  <c r="N44" i="169"/>
  <c r="N35" i="167"/>
  <c r="N58" i="169"/>
  <c r="N33" i="167"/>
  <c r="N31" i="167"/>
  <c r="N52" i="169"/>
  <c r="N9" i="169"/>
  <c r="N56" i="169"/>
  <c r="N53" i="169"/>
  <c r="N58" i="167"/>
  <c r="N46" i="169"/>
  <c r="N43" i="169"/>
  <c r="K71" i="158" l="1"/>
  <c r="I72" i="116"/>
  <c r="K72" i="116" s="1"/>
  <c r="E65" i="2"/>
  <c r="M5" i="167"/>
  <c r="M6" i="167"/>
  <c r="L73" i="173"/>
  <c r="E74" i="173"/>
  <c r="L74" i="173" s="1"/>
  <c r="G53" i="173"/>
  <c r="G54" i="173"/>
  <c r="E12" i="40"/>
  <c r="F71" i="158"/>
  <c r="D72" i="158"/>
  <c r="F72" i="158" s="1"/>
  <c r="L74" i="106"/>
  <c r="E75" i="106"/>
  <c r="L75" i="106" s="1"/>
  <c r="L6" i="135"/>
  <c r="L5" i="135"/>
  <c r="AY68" i="135"/>
  <c r="F71" i="116"/>
  <c r="D72" i="116"/>
  <c r="P71" i="158"/>
  <c r="N72" i="158"/>
  <c r="M5" i="128"/>
  <c r="K5" i="128" s="1"/>
  <c r="M6" i="128"/>
  <c r="K6" i="128" s="1"/>
  <c r="M6" i="135"/>
  <c r="M5" i="135"/>
  <c r="K5" i="135" s="1"/>
  <c r="AA7" i="135"/>
  <c r="AB6" i="135"/>
  <c r="AA6" i="128"/>
  <c r="Z7" i="128"/>
  <c r="N5" i="167"/>
  <c r="L5" i="167" s="1"/>
  <c r="N6" i="169"/>
  <c r="L6" i="169" s="1"/>
  <c r="N5" i="169"/>
  <c r="L5" i="169" s="1"/>
  <c r="N6" i="167"/>
  <c r="L6" i="167" l="1"/>
  <c r="E63" i="2"/>
  <c r="K6" i="135"/>
  <c r="D63" i="2"/>
  <c r="F72" i="116"/>
  <c r="F77" i="116" s="1"/>
  <c r="F78" i="116"/>
  <c r="P72" i="158"/>
  <c r="F77" i="158" s="1"/>
  <c r="F78" i="158"/>
  <c r="AC6" i="135"/>
  <c r="AB7" i="135"/>
  <c r="AB6" i="128"/>
  <c r="AA7" i="128"/>
  <c r="L4" i="136" l="1"/>
  <c r="L4" i="129"/>
  <c r="J58" i="2"/>
  <c r="O3" i="167"/>
  <c r="O52" i="167" s="1"/>
  <c r="O3" i="169"/>
  <c r="J56" i="2"/>
  <c r="AD6" i="135"/>
  <c r="AC7" i="135"/>
  <c r="AC6" i="128"/>
  <c r="AB7" i="128"/>
  <c r="L22" i="136" l="1"/>
  <c r="N22" i="136" s="1"/>
  <c r="L41" i="136"/>
  <c r="P52" i="167"/>
  <c r="Q52" i="167"/>
  <c r="O21" i="167"/>
  <c r="Q21" i="167" s="1"/>
  <c r="O40" i="167"/>
  <c r="O65" i="167"/>
  <c r="O64" i="167"/>
  <c r="L54" i="136"/>
  <c r="L57" i="136"/>
  <c r="L53" i="136"/>
  <c r="L56" i="136"/>
  <c r="L52" i="136"/>
  <c r="L55" i="136"/>
  <c r="O55" i="167"/>
  <c r="O53" i="167"/>
  <c r="O56" i="167"/>
  <c r="O57" i="167"/>
  <c r="O54" i="167"/>
  <c r="L47" i="136"/>
  <c r="L43" i="136"/>
  <c r="L48" i="136"/>
  <c r="L50" i="136"/>
  <c r="L46" i="136"/>
  <c r="L42" i="136"/>
  <c r="L44" i="136"/>
  <c r="L49" i="136"/>
  <c r="L45" i="136"/>
  <c r="L40" i="136"/>
  <c r="O45" i="167"/>
  <c r="O44" i="167"/>
  <c r="O43" i="167"/>
  <c r="O41" i="167"/>
  <c r="O49" i="167"/>
  <c r="O48" i="167"/>
  <c r="O47" i="167"/>
  <c r="O46" i="167"/>
  <c r="O42" i="167"/>
  <c r="O39" i="167"/>
  <c r="L24" i="136"/>
  <c r="L36" i="136"/>
  <c r="L15" i="136"/>
  <c r="L26" i="136"/>
  <c r="L38" i="136"/>
  <c r="L35" i="136"/>
  <c r="L18" i="136"/>
  <c r="L32" i="136"/>
  <c r="L20" i="136"/>
  <c r="L29" i="136"/>
  <c r="L23" i="136"/>
  <c r="L16" i="136"/>
  <c r="L19" i="136"/>
  <c r="L13" i="136"/>
  <c r="L11" i="136"/>
  <c r="L14" i="136"/>
  <c r="L12" i="136"/>
  <c r="L21" i="136"/>
  <c r="L31" i="136"/>
  <c r="L37" i="136"/>
  <c r="L10" i="136"/>
  <c r="L34" i="136"/>
  <c r="L9" i="136"/>
  <c r="L51" i="136"/>
  <c r="L17" i="136"/>
  <c r="L27" i="136"/>
  <c r="L28" i="136"/>
  <c r="L25" i="136"/>
  <c r="L30" i="136"/>
  <c r="L39" i="136"/>
  <c r="L33" i="136"/>
  <c r="L54" i="129"/>
  <c r="L16" i="129"/>
  <c r="L69" i="129"/>
  <c r="L67" i="129"/>
  <c r="L37" i="129"/>
  <c r="L22" i="129"/>
  <c r="L26" i="129"/>
  <c r="L62" i="129"/>
  <c r="L58" i="129"/>
  <c r="L43" i="129"/>
  <c r="L28" i="129"/>
  <c r="L30" i="129"/>
  <c r="L52" i="129"/>
  <c r="L34" i="129"/>
  <c r="L40" i="129"/>
  <c r="L53" i="129"/>
  <c r="L31" i="129"/>
  <c r="L59" i="129"/>
  <c r="L35" i="129"/>
  <c r="L50" i="129"/>
  <c r="L36" i="129"/>
  <c r="L47" i="129"/>
  <c r="L25" i="129"/>
  <c r="L13" i="129"/>
  <c r="L11" i="129"/>
  <c r="L12" i="129"/>
  <c r="L10" i="129"/>
  <c r="L20" i="129"/>
  <c r="L65" i="129"/>
  <c r="L24" i="129"/>
  <c r="L33" i="129"/>
  <c r="L19" i="129"/>
  <c r="L29" i="129"/>
  <c r="L57" i="129"/>
  <c r="L46" i="129"/>
  <c r="L27" i="129"/>
  <c r="L60" i="129"/>
  <c r="L48" i="129"/>
  <c r="L56" i="129"/>
  <c r="L64" i="129"/>
  <c r="L66" i="129"/>
  <c r="L17" i="129"/>
  <c r="L21" i="129"/>
  <c r="L18" i="129"/>
  <c r="L45" i="129"/>
  <c r="L63" i="129"/>
  <c r="L14" i="129"/>
  <c r="L61" i="129"/>
  <c r="L9" i="129"/>
  <c r="L39" i="129"/>
  <c r="L15" i="129"/>
  <c r="L51" i="129"/>
  <c r="L23" i="129"/>
  <c r="L68" i="129"/>
  <c r="L32" i="129"/>
  <c r="L41" i="129"/>
  <c r="L49" i="129"/>
  <c r="L55" i="129"/>
  <c r="L38" i="129"/>
  <c r="L42" i="129"/>
  <c r="L44" i="129"/>
  <c r="O11" i="167"/>
  <c r="O10" i="167"/>
  <c r="O67" i="167"/>
  <c r="O15" i="167"/>
  <c r="O63" i="167"/>
  <c r="O37" i="167"/>
  <c r="O35" i="167"/>
  <c r="O34" i="167"/>
  <c r="O59" i="167"/>
  <c r="O29" i="167"/>
  <c r="O36" i="167"/>
  <c r="O61" i="167"/>
  <c r="O28" i="167"/>
  <c r="O26" i="167"/>
  <c r="O17" i="167"/>
  <c r="O18" i="167"/>
  <c r="O50" i="167"/>
  <c r="O22" i="167"/>
  <c r="O14" i="167"/>
  <c r="O25" i="167"/>
  <c r="O33" i="167"/>
  <c r="O13" i="167"/>
  <c r="O58" i="167"/>
  <c r="O62" i="167"/>
  <c r="O8" i="167"/>
  <c r="O12" i="167"/>
  <c r="O9" i="167"/>
  <c r="O31" i="167"/>
  <c r="O30" i="167"/>
  <c r="O66" i="167"/>
  <c r="O32" i="167"/>
  <c r="O60" i="167"/>
  <c r="O20" i="167"/>
  <c r="O27" i="167"/>
  <c r="O51" i="167"/>
  <c r="O19" i="167"/>
  <c r="O23" i="167"/>
  <c r="O16" i="167"/>
  <c r="O24" i="167"/>
  <c r="O38" i="167"/>
  <c r="O56" i="169"/>
  <c r="O14" i="169"/>
  <c r="O10" i="169"/>
  <c r="O66" i="169"/>
  <c r="O30" i="169"/>
  <c r="O51" i="169"/>
  <c r="O26" i="169"/>
  <c r="O32" i="169"/>
  <c r="O33" i="169"/>
  <c r="O23" i="169"/>
  <c r="O60" i="169"/>
  <c r="O18" i="169"/>
  <c r="O22" i="169"/>
  <c r="O40" i="169"/>
  <c r="O29" i="169"/>
  <c r="O24" i="169"/>
  <c r="O8" i="169"/>
  <c r="O31" i="169"/>
  <c r="O52" i="169"/>
  <c r="O59" i="169"/>
  <c r="O57" i="169"/>
  <c r="O27" i="169"/>
  <c r="O19" i="169"/>
  <c r="O49" i="169"/>
  <c r="O39" i="169"/>
  <c r="O12" i="169"/>
  <c r="O45" i="169"/>
  <c r="O17" i="169"/>
  <c r="O20" i="169"/>
  <c r="O63" i="169"/>
  <c r="O28" i="169"/>
  <c r="O67" i="169"/>
  <c r="O42" i="169"/>
  <c r="O25" i="169"/>
  <c r="O58" i="169"/>
  <c r="O38" i="169"/>
  <c r="O54" i="169"/>
  <c r="O64" i="169"/>
  <c r="O13" i="169"/>
  <c r="O43" i="169"/>
  <c r="O37" i="169"/>
  <c r="O65" i="169"/>
  <c r="O44" i="169"/>
  <c r="O11" i="169"/>
  <c r="O55" i="169"/>
  <c r="O47" i="169"/>
  <c r="O41" i="169"/>
  <c r="O21" i="169"/>
  <c r="O36" i="169"/>
  <c r="O68" i="169"/>
  <c r="O9" i="169"/>
  <c r="O16" i="169"/>
  <c r="O46" i="169"/>
  <c r="O15" i="169"/>
  <c r="O62" i="169"/>
  <c r="O35" i="169"/>
  <c r="O53" i="169"/>
  <c r="O48" i="169"/>
  <c r="O34" i="169"/>
  <c r="O50" i="169"/>
  <c r="O61" i="169"/>
  <c r="AE6" i="135"/>
  <c r="AD7" i="135"/>
  <c r="AD6" i="128"/>
  <c r="AC7" i="128"/>
  <c r="O22" i="136" l="1"/>
  <c r="M22" i="136"/>
  <c r="M41" i="136"/>
  <c r="N41" i="136"/>
  <c r="O41" i="136"/>
  <c r="P21" i="167"/>
  <c r="P40" i="167"/>
  <c r="Q40" i="167"/>
  <c r="P64" i="167"/>
  <c r="Q64" i="167"/>
  <c r="P65" i="167"/>
  <c r="Q65" i="167"/>
  <c r="M57" i="136"/>
  <c r="N57" i="136"/>
  <c r="O57" i="136"/>
  <c r="M54" i="136"/>
  <c r="N54" i="136"/>
  <c r="O54" i="136"/>
  <c r="N55" i="136"/>
  <c r="M55" i="136"/>
  <c r="O55" i="136"/>
  <c r="O52" i="136"/>
  <c r="N52" i="136"/>
  <c r="M52" i="136"/>
  <c r="O56" i="136"/>
  <c r="N56" i="136"/>
  <c r="M56" i="136"/>
  <c r="M53" i="136"/>
  <c r="O53" i="136"/>
  <c r="N53" i="136"/>
  <c r="P54" i="167"/>
  <c r="Q54" i="167"/>
  <c r="P57" i="167"/>
  <c r="Q57" i="167"/>
  <c r="P55" i="167"/>
  <c r="Q55" i="167"/>
  <c r="P56" i="167"/>
  <c r="Q56" i="167"/>
  <c r="P53" i="167"/>
  <c r="Q53" i="167"/>
  <c r="N44" i="136"/>
  <c r="M44" i="136"/>
  <c r="O44" i="136"/>
  <c r="N42" i="136"/>
  <c r="M42" i="136"/>
  <c r="O42" i="136"/>
  <c r="N46" i="136"/>
  <c r="M46" i="136"/>
  <c r="O46" i="136"/>
  <c r="N49" i="136"/>
  <c r="M49" i="136"/>
  <c r="O49" i="136"/>
  <c r="N50" i="136"/>
  <c r="M50" i="136"/>
  <c r="O50" i="136"/>
  <c r="N48" i="136"/>
  <c r="M48" i="136"/>
  <c r="O48" i="136"/>
  <c r="N40" i="136"/>
  <c r="M40" i="136"/>
  <c r="O40" i="136"/>
  <c r="N43" i="136"/>
  <c r="O43" i="136"/>
  <c r="M43" i="136"/>
  <c r="N45" i="136"/>
  <c r="M45" i="136"/>
  <c r="O45" i="136"/>
  <c r="M47" i="136"/>
  <c r="N47" i="136"/>
  <c r="O47" i="136"/>
  <c r="P44" i="167"/>
  <c r="Q44" i="167"/>
  <c r="P47" i="167"/>
  <c r="Q47" i="167"/>
  <c r="P48" i="167"/>
  <c r="Q48" i="167"/>
  <c r="P39" i="167"/>
  <c r="Q39" i="167"/>
  <c r="P42" i="167"/>
  <c r="Q42" i="167"/>
  <c r="P46" i="167"/>
  <c r="Q46" i="167"/>
  <c r="P49" i="167"/>
  <c r="Q49" i="167"/>
  <c r="P43" i="167"/>
  <c r="Q43" i="167"/>
  <c r="P45" i="167"/>
  <c r="Q45" i="167"/>
  <c r="P41" i="167"/>
  <c r="Q41" i="167"/>
  <c r="M61" i="129"/>
  <c r="N61" i="129"/>
  <c r="O61" i="129"/>
  <c r="M19" i="129"/>
  <c r="O19" i="129"/>
  <c r="N19" i="129"/>
  <c r="O53" i="129"/>
  <c r="N53" i="129"/>
  <c r="M53" i="129"/>
  <c r="M33" i="136"/>
  <c r="N33" i="136"/>
  <c r="O33" i="136"/>
  <c r="M29" i="136"/>
  <c r="O29" i="136"/>
  <c r="N29" i="136"/>
  <c r="M14" i="129"/>
  <c r="N14" i="129"/>
  <c r="O14" i="129"/>
  <c r="N33" i="129"/>
  <c r="O33" i="129"/>
  <c r="M33" i="129"/>
  <c r="M40" i="129"/>
  <c r="N40" i="129"/>
  <c r="O40" i="129"/>
  <c r="N39" i="136"/>
  <c r="O39" i="136"/>
  <c r="M39" i="136"/>
  <c r="N31" i="136"/>
  <c r="O31" i="136"/>
  <c r="M31" i="136"/>
  <c r="O20" i="136"/>
  <c r="N20" i="136"/>
  <c r="M20" i="136"/>
  <c r="M68" i="129"/>
  <c r="O68" i="129"/>
  <c r="N68" i="129"/>
  <c r="M63" i="129"/>
  <c r="O63" i="129"/>
  <c r="N63" i="129"/>
  <c r="M48" i="129"/>
  <c r="N48" i="129"/>
  <c r="O48" i="129"/>
  <c r="O24" i="129"/>
  <c r="N24" i="129"/>
  <c r="M24" i="129"/>
  <c r="M47" i="129"/>
  <c r="N47" i="129"/>
  <c r="O47" i="129"/>
  <c r="N34" i="129"/>
  <c r="M34" i="129"/>
  <c r="O34" i="129"/>
  <c r="O22" i="129"/>
  <c r="M22" i="129"/>
  <c r="N22" i="129"/>
  <c r="O30" i="136"/>
  <c r="N30" i="136"/>
  <c r="M30" i="136"/>
  <c r="O51" i="136"/>
  <c r="N51" i="136"/>
  <c r="M51" i="136"/>
  <c r="N32" i="136"/>
  <c r="M32" i="136"/>
  <c r="O32" i="136"/>
  <c r="M36" i="136"/>
  <c r="O36" i="136"/>
  <c r="N36" i="136"/>
  <c r="N41" i="129"/>
  <c r="M41" i="129"/>
  <c r="O41" i="129"/>
  <c r="N64" i="129"/>
  <c r="O64" i="129"/>
  <c r="M64" i="129"/>
  <c r="N13" i="129"/>
  <c r="M13" i="129"/>
  <c r="O13" i="129"/>
  <c r="N62" i="129"/>
  <c r="M62" i="129"/>
  <c r="O62" i="129"/>
  <c r="M17" i="136"/>
  <c r="N17" i="136"/>
  <c r="O17" i="136"/>
  <c r="M26" i="136"/>
  <c r="O26" i="136"/>
  <c r="N26" i="136"/>
  <c r="M32" i="129"/>
  <c r="N32" i="129"/>
  <c r="O32" i="129"/>
  <c r="O56" i="129"/>
  <c r="M56" i="129"/>
  <c r="N56" i="129"/>
  <c r="N25" i="129"/>
  <c r="O25" i="129"/>
  <c r="M25" i="129"/>
  <c r="M26" i="129"/>
  <c r="N26" i="129"/>
  <c r="O26" i="129"/>
  <c r="M15" i="136"/>
  <c r="N15" i="136"/>
  <c r="O15" i="136"/>
  <c r="O44" i="129"/>
  <c r="M44" i="129"/>
  <c r="N44" i="129"/>
  <c r="M23" i="129"/>
  <c r="N23" i="129"/>
  <c r="O23" i="129"/>
  <c r="N45" i="129"/>
  <c r="O45" i="129"/>
  <c r="M45" i="129"/>
  <c r="M60" i="129"/>
  <c r="O60" i="129"/>
  <c r="N60" i="129"/>
  <c r="N65" i="129"/>
  <c r="O65" i="129"/>
  <c r="M65" i="129"/>
  <c r="M36" i="129"/>
  <c r="O36" i="129"/>
  <c r="N36" i="129"/>
  <c r="M52" i="129"/>
  <c r="O52" i="129"/>
  <c r="N52" i="129"/>
  <c r="M37" i="129"/>
  <c r="O37" i="129"/>
  <c r="N37" i="129"/>
  <c r="O9" i="136"/>
  <c r="N9" i="136"/>
  <c r="M9" i="136"/>
  <c r="O21" i="136"/>
  <c r="N21" i="136"/>
  <c r="M21" i="136"/>
  <c r="O13" i="136"/>
  <c r="N13" i="136"/>
  <c r="M13" i="136"/>
  <c r="O24" i="136"/>
  <c r="M24" i="136"/>
  <c r="N24" i="136"/>
  <c r="N42" i="129"/>
  <c r="O42" i="129"/>
  <c r="M42" i="129"/>
  <c r="N51" i="129"/>
  <c r="O51" i="129"/>
  <c r="M51" i="129"/>
  <c r="O18" i="129"/>
  <c r="M18" i="129"/>
  <c r="N18" i="129"/>
  <c r="N27" i="129"/>
  <c r="O27" i="129"/>
  <c r="M27" i="129"/>
  <c r="N20" i="129"/>
  <c r="O20" i="129"/>
  <c r="M20" i="129"/>
  <c r="O50" i="129"/>
  <c r="M50" i="129"/>
  <c r="N50" i="129"/>
  <c r="O30" i="129"/>
  <c r="N30" i="129"/>
  <c r="M30" i="129"/>
  <c r="O67" i="129"/>
  <c r="N67" i="129"/>
  <c r="M67" i="129"/>
  <c r="O25" i="136"/>
  <c r="N25" i="136"/>
  <c r="M25" i="136"/>
  <c r="N19" i="136"/>
  <c r="O19" i="136"/>
  <c r="M19" i="136"/>
  <c r="O18" i="136"/>
  <c r="N18" i="136"/>
  <c r="M18" i="136"/>
  <c r="O38" i="129"/>
  <c r="M38" i="129"/>
  <c r="N38" i="129"/>
  <c r="M15" i="129"/>
  <c r="O15" i="129"/>
  <c r="N15" i="129"/>
  <c r="O21" i="129"/>
  <c r="M21" i="129"/>
  <c r="N21" i="129"/>
  <c r="M46" i="129"/>
  <c r="N46" i="129"/>
  <c r="O46" i="129"/>
  <c r="O10" i="129"/>
  <c r="M10" i="129"/>
  <c r="N10" i="129"/>
  <c r="M35" i="129"/>
  <c r="O35" i="129"/>
  <c r="N35" i="129"/>
  <c r="O28" i="129"/>
  <c r="M28" i="129"/>
  <c r="N28" i="129"/>
  <c r="O69" i="129"/>
  <c r="M69" i="129"/>
  <c r="N69" i="129"/>
  <c r="O28" i="136"/>
  <c r="M28" i="136"/>
  <c r="N28" i="136"/>
  <c r="M34" i="136"/>
  <c r="O34" i="136"/>
  <c r="N34" i="136"/>
  <c r="O12" i="136"/>
  <c r="M12" i="136"/>
  <c r="N12" i="136"/>
  <c r="N16" i="136"/>
  <c r="O16" i="136"/>
  <c r="M16" i="136"/>
  <c r="M55" i="129"/>
  <c r="N55" i="129"/>
  <c r="O55" i="129"/>
  <c r="N39" i="129"/>
  <c r="O39" i="129"/>
  <c r="M39" i="129"/>
  <c r="M17" i="129"/>
  <c r="N17" i="129"/>
  <c r="O17" i="129"/>
  <c r="N57" i="129"/>
  <c r="O57" i="129"/>
  <c r="M57" i="129"/>
  <c r="M12" i="129"/>
  <c r="O12" i="129"/>
  <c r="N12" i="129"/>
  <c r="N59" i="129"/>
  <c r="M59" i="129"/>
  <c r="O59" i="129"/>
  <c r="N43" i="129"/>
  <c r="O43" i="129"/>
  <c r="M43" i="129"/>
  <c r="M16" i="129"/>
  <c r="O16" i="129"/>
  <c r="N16" i="129"/>
  <c r="O27" i="136"/>
  <c r="M27" i="136"/>
  <c r="N27" i="136"/>
  <c r="M10" i="136"/>
  <c r="O10" i="136"/>
  <c r="N10" i="136"/>
  <c r="O14" i="136"/>
  <c r="M14" i="136"/>
  <c r="N14" i="136"/>
  <c r="N23" i="136"/>
  <c r="M23" i="136"/>
  <c r="O23" i="136"/>
  <c r="O35" i="136"/>
  <c r="M35" i="136"/>
  <c r="N35" i="136"/>
  <c r="O49" i="129"/>
  <c r="N49" i="129"/>
  <c r="M49" i="129"/>
  <c r="O9" i="129"/>
  <c r="N9" i="129"/>
  <c r="M9" i="129"/>
  <c r="M66" i="129"/>
  <c r="O66" i="129"/>
  <c r="N66" i="129"/>
  <c r="M29" i="129"/>
  <c r="O29" i="129"/>
  <c r="N29" i="129"/>
  <c r="N11" i="129"/>
  <c r="M11" i="129"/>
  <c r="O11" i="129"/>
  <c r="N31" i="129"/>
  <c r="M31" i="129"/>
  <c r="O31" i="129"/>
  <c r="O58" i="129"/>
  <c r="N58" i="129"/>
  <c r="M58" i="129"/>
  <c r="N54" i="129"/>
  <c r="M54" i="129"/>
  <c r="O54" i="129"/>
  <c r="N37" i="136"/>
  <c r="M37" i="136"/>
  <c r="O37" i="136"/>
  <c r="N11" i="136"/>
  <c r="M11" i="136"/>
  <c r="O11" i="136"/>
  <c r="O38" i="136"/>
  <c r="M38" i="136"/>
  <c r="N38" i="136"/>
  <c r="P18" i="167"/>
  <c r="Q18" i="167"/>
  <c r="P16" i="169"/>
  <c r="Q16" i="169"/>
  <c r="P11" i="169"/>
  <c r="Q11" i="169"/>
  <c r="P38" i="169"/>
  <c r="Q38" i="169"/>
  <c r="P17" i="169"/>
  <c r="Q17" i="169"/>
  <c r="P59" i="169"/>
  <c r="Q59" i="169"/>
  <c r="P18" i="169"/>
  <c r="Q18" i="169"/>
  <c r="P66" i="169"/>
  <c r="Q66" i="169"/>
  <c r="P27" i="167"/>
  <c r="Q27" i="167"/>
  <c r="P25" i="167"/>
  <c r="Q25" i="167"/>
  <c r="P17" i="167"/>
  <c r="Q17" i="167"/>
  <c r="P35" i="167"/>
  <c r="Q35" i="167"/>
  <c r="P46" i="169"/>
  <c r="Q46" i="169"/>
  <c r="I14" i="157" s="1"/>
  <c r="P51" i="167"/>
  <c r="Q51" i="167"/>
  <c r="P58" i="169"/>
  <c r="Q58" i="169"/>
  <c r="P10" i="169"/>
  <c r="Q10" i="169"/>
  <c r="P20" i="167"/>
  <c r="Q20" i="167"/>
  <c r="P9" i="167"/>
  <c r="Q9" i="167"/>
  <c r="P26" i="167"/>
  <c r="Q26" i="167"/>
  <c r="P55" i="169"/>
  <c r="Q55" i="169"/>
  <c r="P30" i="169"/>
  <c r="Q30" i="169"/>
  <c r="P31" i="167"/>
  <c r="Q31" i="167"/>
  <c r="P34" i="167"/>
  <c r="Q34" i="167"/>
  <c r="P50" i="169"/>
  <c r="Q50" i="169"/>
  <c r="P34" i="169"/>
  <c r="Q34" i="169"/>
  <c r="P9" i="169"/>
  <c r="Q9" i="169"/>
  <c r="P44" i="169"/>
  <c r="Q44" i="169"/>
  <c r="P45" i="169"/>
  <c r="Q45" i="169"/>
  <c r="P52" i="169"/>
  <c r="Q52" i="169"/>
  <c r="P60" i="169"/>
  <c r="Q60" i="169"/>
  <c r="P48" i="169"/>
  <c r="Q48" i="169"/>
  <c r="P68" i="169"/>
  <c r="Q68" i="169"/>
  <c r="P65" i="169"/>
  <c r="Q65" i="169"/>
  <c r="P25" i="169"/>
  <c r="Q25" i="169"/>
  <c r="P12" i="169"/>
  <c r="Q12" i="169"/>
  <c r="P31" i="169"/>
  <c r="Q31" i="169"/>
  <c r="P23" i="169"/>
  <c r="Q23" i="169"/>
  <c r="P14" i="169"/>
  <c r="Q14" i="169"/>
  <c r="P38" i="167"/>
  <c r="Q38" i="167"/>
  <c r="P60" i="167"/>
  <c r="Q60" i="167"/>
  <c r="P12" i="167"/>
  <c r="Q12" i="167"/>
  <c r="P14" i="167"/>
  <c r="Q14" i="167"/>
  <c r="P28" i="167"/>
  <c r="Q28" i="167"/>
  <c r="P37" i="167"/>
  <c r="Q37" i="167"/>
  <c r="P22" i="169"/>
  <c r="Q22" i="169"/>
  <c r="P33" i="167"/>
  <c r="Q33" i="167"/>
  <c r="P11" i="167"/>
  <c r="Q11" i="167"/>
  <c r="P53" i="169"/>
  <c r="Q53" i="169"/>
  <c r="P36" i="169"/>
  <c r="Q36" i="169"/>
  <c r="P37" i="169"/>
  <c r="Q37" i="169"/>
  <c r="P42" i="169"/>
  <c r="Q42" i="169"/>
  <c r="P39" i="169"/>
  <c r="Q39" i="169"/>
  <c r="P8" i="169"/>
  <c r="Q8" i="169"/>
  <c r="P33" i="169"/>
  <c r="Q33" i="169"/>
  <c r="P56" i="169"/>
  <c r="Q56" i="169"/>
  <c r="P24" i="167"/>
  <c r="Q24" i="167"/>
  <c r="P32" i="167"/>
  <c r="Q32" i="167"/>
  <c r="P8" i="167"/>
  <c r="Q8" i="167"/>
  <c r="P61" i="167"/>
  <c r="Q61" i="167"/>
  <c r="P63" i="167"/>
  <c r="Q63" i="167"/>
  <c r="P61" i="169"/>
  <c r="Q61" i="169"/>
  <c r="P57" i="169"/>
  <c r="Q57" i="169"/>
  <c r="P43" i="169"/>
  <c r="Q43" i="169"/>
  <c r="P32" i="169"/>
  <c r="Q32" i="169"/>
  <c r="P16" i="167"/>
  <c r="Q16" i="167"/>
  <c r="P66" i="167"/>
  <c r="Q66" i="167"/>
  <c r="P62" i="167"/>
  <c r="Q62" i="167"/>
  <c r="P22" i="167"/>
  <c r="Q22" i="167"/>
  <c r="P36" i="167"/>
  <c r="Q36" i="167"/>
  <c r="P20" i="169"/>
  <c r="Q20" i="169"/>
  <c r="P35" i="169"/>
  <c r="Q35" i="169"/>
  <c r="P21" i="169"/>
  <c r="Q21" i="169"/>
  <c r="P67" i="169"/>
  <c r="Q67" i="169"/>
  <c r="P49" i="169"/>
  <c r="Q49" i="169"/>
  <c r="P24" i="169"/>
  <c r="Q24" i="169"/>
  <c r="P15" i="167"/>
  <c r="Q15" i="167"/>
  <c r="P62" i="169"/>
  <c r="Q62" i="169"/>
  <c r="P41" i="169"/>
  <c r="Q41" i="169"/>
  <c r="P13" i="169"/>
  <c r="Q13" i="169"/>
  <c r="P28" i="169"/>
  <c r="Q28" i="169"/>
  <c r="P19" i="169"/>
  <c r="Q19" i="169"/>
  <c r="P29" i="169"/>
  <c r="Q29" i="169"/>
  <c r="P26" i="169"/>
  <c r="Q26" i="169"/>
  <c r="P23" i="167"/>
  <c r="Q23" i="167"/>
  <c r="P30" i="167"/>
  <c r="Q30" i="167"/>
  <c r="P58" i="167"/>
  <c r="Q58" i="167"/>
  <c r="P29" i="167"/>
  <c r="Q29" i="167"/>
  <c r="P67" i="167"/>
  <c r="Q67" i="167"/>
  <c r="P54" i="169"/>
  <c r="Q54" i="169"/>
  <c r="P15" i="169"/>
  <c r="Q15" i="169"/>
  <c r="I9" i="157" s="1"/>
  <c r="P47" i="169"/>
  <c r="Q47" i="169"/>
  <c r="P64" i="169"/>
  <c r="Q64" i="169"/>
  <c r="P63" i="169"/>
  <c r="Q63" i="169"/>
  <c r="P27" i="169"/>
  <c r="Q27" i="169"/>
  <c r="P40" i="169"/>
  <c r="Q40" i="169"/>
  <c r="P51" i="169"/>
  <c r="Q51" i="169"/>
  <c r="P19" i="167"/>
  <c r="Q19" i="167"/>
  <c r="P13" i="167"/>
  <c r="Q13" i="167"/>
  <c r="P50" i="167"/>
  <c r="Q50" i="167"/>
  <c r="P59" i="167"/>
  <c r="Q59" i="167"/>
  <c r="P10" i="167"/>
  <c r="Q10" i="167"/>
  <c r="AF6" i="135"/>
  <c r="AE7" i="135"/>
  <c r="AD7" i="128"/>
  <c r="AE6" i="128"/>
  <c r="I6" i="157" l="1"/>
  <c r="I17" i="157"/>
  <c r="I18" i="157"/>
  <c r="I8" i="157"/>
  <c r="I13" i="157"/>
  <c r="I7" i="157"/>
  <c r="I15" i="157"/>
  <c r="I11" i="157"/>
  <c r="I10" i="157"/>
  <c r="I12" i="157"/>
  <c r="D7" i="112"/>
  <c r="N7" i="112"/>
  <c r="I7" i="112"/>
  <c r="P6" i="167"/>
  <c r="P5" i="167"/>
  <c r="P6" i="169"/>
  <c r="P5" i="169"/>
  <c r="O58" i="136"/>
  <c r="J32" i="2" s="1"/>
  <c r="O70" i="129"/>
  <c r="J31" i="2" s="1"/>
  <c r="Q5" i="169"/>
  <c r="Q6" i="169"/>
  <c r="Q6" i="167"/>
  <c r="Q5" i="167"/>
  <c r="AF7" i="135"/>
  <c r="AG6" i="135"/>
  <c r="AE7" i="128"/>
  <c r="AF6" i="128"/>
  <c r="I20" i="157" l="1"/>
  <c r="I42" i="112"/>
  <c r="I43" i="112"/>
  <c r="N43" i="112"/>
  <c r="N42" i="112"/>
  <c r="D43" i="112"/>
  <c r="D42" i="112"/>
  <c r="J34" i="2"/>
  <c r="J24" i="2"/>
  <c r="J25" i="2"/>
  <c r="AG7" i="135"/>
  <c r="AH6" i="135"/>
  <c r="AF7" i="128"/>
  <c r="AG6" i="128"/>
  <c r="N47" i="112" l="1"/>
  <c r="N65" i="112" s="1"/>
  <c r="N71" i="112" s="1"/>
  <c r="N72" i="112" s="1"/>
  <c r="P72" i="112" s="1"/>
  <c r="D47" i="112"/>
  <c r="D65" i="112" s="1"/>
  <c r="D71" i="112" s="1"/>
  <c r="F71" i="112" s="1"/>
  <c r="I47" i="112"/>
  <c r="I65" i="112" s="1"/>
  <c r="I71" i="112" s="1"/>
  <c r="AH7" i="135"/>
  <c r="AI6" i="135"/>
  <c r="AH6" i="128"/>
  <c r="AG7" i="128"/>
  <c r="P71" i="112" l="1"/>
  <c r="D72" i="112"/>
  <c r="F72" i="112" s="1"/>
  <c r="I72" i="112"/>
  <c r="K72" i="112" s="1"/>
  <c r="K71" i="112"/>
  <c r="AI7" i="135"/>
  <c r="AJ6" i="135"/>
  <c r="AI6" i="128"/>
  <c r="AH7" i="128"/>
  <c r="F78" i="112" l="1"/>
  <c r="F77" i="112"/>
  <c r="AJ7" i="135"/>
  <c r="AK6" i="135"/>
  <c r="AJ6" i="128"/>
  <c r="AI7" i="128"/>
  <c r="N3" i="128" l="1"/>
  <c r="J54" i="2"/>
  <c r="N3" i="135"/>
  <c r="AL6" i="135"/>
  <c r="AK7" i="135"/>
  <c r="AK6" i="128"/>
  <c r="AJ7" i="128"/>
  <c r="N40" i="135" l="1"/>
  <c r="N21" i="135"/>
  <c r="P21" i="135" s="1"/>
  <c r="N53" i="135"/>
  <c r="P53" i="135" s="1"/>
  <c r="N52" i="135"/>
  <c r="N67" i="135"/>
  <c r="P67" i="135" s="1"/>
  <c r="N51" i="135"/>
  <c r="N57" i="135"/>
  <c r="N55" i="135"/>
  <c r="N58" i="135"/>
  <c r="N56" i="135"/>
  <c r="N48" i="135"/>
  <c r="N46" i="135"/>
  <c r="N44" i="135"/>
  <c r="N42" i="135"/>
  <c r="N39" i="135"/>
  <c r="N43" i="135"/>
  <c r="N49" i="135"/>
  <c r="N47" i="135"/>
  <c r="N45" i="135"/>
  <c r="N41" i="135"/>
  <c r="N64" i="135"/>
  <c r="N35" i="135"/>
  <c r="N8" i="135"/>
  <c r="N12" i="135"/>
  <c r="N18" i="135"/>
  <c r="N15" i="135"/>
  <c r="N17" i="135"/>
  <c r="N28" i="135"/>
  <c r="N10" i="135"/>
  <c r="N50" i="135"/>
  <c r="N63" i="135"/>
  <c r="N25" i="135"/>
  <c r="N13" i="135"/>
  <c r="N27" i="135"/>
  <c r="N61" i="135"/>
  <c r="N54" i="135"/>
  <c r="N9" i="135"/>
  <c r="N37" i="135"/>
  <c r="N66" i="135"/>
  <c r="N20" i="135"/>
  <c r="N11" i="135"/>
  <c r="N14" i="135"/>
  <c r="N30" i="135"/>
  <c r="N38" i="135"/>
  <c r="N26" i="135"/>
  <c r="N33" i="135"/>
  <c r="N34" i="135"/>
  <c r="N62" i="135"/>
  <c r="N29" i="135"/>
  <c r="N31" i="135"/>
  <c r="N60" i="135"/>
  <c r="N16" i="135"/>
  <c r="N32" i="135"/>
  <c r="N65" i="135"/>
  <c r="N22" i="135"/>
  <c r="N24" i="135"/>
  <c r="N59" i="135"/>
  <c r="N19" i="135"/>
  <c r="N36" i="135"/>
  <c r="N23" i="135"/>
  <c r="N21" i="128"/>
  <c r="N39" i="128"/>
  <c r="N15" i="128"/>
  <c r="N60" i="128"/>
  <c r="N61" i="128"/>
  <c r="N54" i="128"/>
  <c r="N27" i="128"/>
  <c r="N29" i="128"/>
  <c r="N48" i="128"/>
  <c r="N55" i="128"/>
  <c r="N44" i="128"/>
  <c r="N31" i="128"/>
  <c r="N23" i="128"/>
  <c r="N53" i="128"/>
  <c r="N24" i="128"/>
  <c r="N11" i="128"/>
  <c r="N49" i="128"/>
  <c r="N50" i="128"/>
  <c r="N46" i="128"/>
  <c r="N64" i="128"/>
  <c r="N33" i="128"/>
  <c r="N56" i="128"/>
  <c r="N42" i="128"/>
  <c r="N13" i="128"/>
  <c r="N66" i="128"/>
  <c r="N20" i="128"/>
  <c r="N62" i="128"/>
  <c r="N22" i="128"/>
  <c r="N18" i="128"/>
  <c r="N34" i="128"/>
  <c r="N28" i="128"/>
  <c r="N16" i="128"/>
  <c r="N8" i="128"/>
  <c r="N45" i="128"/>
  <c r="N26" i="128"/>
  <c r="N14" i="128"/>
  <c r="N58" i="128"/>
  <c r="N40" i="128"/>
  <c r="N47" i="128"/>
  <c r="N35" i="128"/>
  <c r="N63" i="128"/>
  <c r="N51" i="128"/>
  <c r="N52" i="128"/>
  <c r="N41" i="128"/>
  <c r="N30" i="128"/>
  <c r="N32" i="128"/>
  <c r="N10" i="128"/>
  <c r="N9" i="128"/>
  <c r="N25" i="128"/>
  <c r="N57" i="128"/>
  <c r="N68" i="128"/>
  <c r="N19" i="128"/>
  <c r="N17" i="128"/>
  <c r="N38" i="128"/>
  <c r="N59" i="128"/>
  <c r="N65" i="128"/>
  <c r="N67" i="128"/>
  <c r="N36" i="128"/>
  <c r="N12" i="128"/>
  <c r="N43" i="128"/>
  <c r="N37" i="128"/>
  <c r="AM6" i="135"/>
  <c r="AL7" i="135"/>
  <c r="AL6" i="128"/>
  <c r="AK7" i="128"/>
  <c r="P40" i="135" l="1"/>
  <c r="O40" i="135"/>
  <c r="AZ40" i="135" s="1"/>
  <c r="O21" i="135"/>
  <c r="AZ21" i="135" s="1"/>
  <c r="O53" i="135"/>
  <c r="AZ53" i="135" s="1"/>
  <c r="P52" i="135"/>
  <c r="O52" i="135"/>
  <c r="AZ52" i="135" s="1"/>
  <c r="O67" i="135"/>
  <c r="AZ67" i="135" s="1"/>
  <c r="O51" i="135"/>
  <c r="AZ51" i="135" s="1"/>
  <c r="P51" i="135"/>
  <c r="P55" i="135"/>
  <c r="O55" i="135"/>
  <c r="AZ55" i="135" s="1"/>
  <c r="P57" i="135"/>
  <c r="O57" i="135"/>
  <c r="AZ57" i="135" s="1"/>
  <c r="O56" i="135"/>
  <c r="AZ56" i="135" s="1"/>
  <c r="P56" i="135"/>
  <c r="O58" i="135"/>
  <c r="AZ58" i="135" s="1"/>
  <c r="P58" i="135"/>
  <c r="P49" i="135"/>
  <c r="O49" i="135"/>
  <c r="AZ49" i="135" s="1"/>
  <c r="O43" i="135"/>
  <c r="AZ43" i="135" s="1"/>
  <c r="P43" i="135"/>
  <c r="O39" i="135"/>
  <c r="AZ39" i="135" s="1"/>
  <c r="P39" i="135"/>
  <c r="O42" i="135"/>
  <c r="AZ42" i="135" s="1"/>
  <c r="P42" i="135"/>
  <c r="O41" i="135"/>
  <c r="AZ41" i="135" s="1"/>
  <c r="P41" i="135"/>
  <c r="O44" i="135"/>
  <c r="AZ44" i="135" s="1"/>
  <c r="P44" i="135"/>
  <c r="P45" i="135"/>
  <c r="O45" i="135"/>
  <c r="AZ45" i="135" s="1"/>
  <c r="O46" i="135"/>
  <c r="AZ46" i="135" s="1"/>
  <c r="P46" i="135"/>
  <c r="P47" i="135"/>
  <c r="O47" i="135"/>
  <c r="AZ47" i="135" s="1"/>
  <c r="O48" i="135"/>
  <c r="AZ48" i="135" s="1"/>
  <c r="P48" i="135"/>
  <c r="P63" i="128"/>
  <c r="O63" i="128"/>
  <c r="AZ63" i="128" s="1"/>
  <c r="P49" i="128"/>
  <c r="O49" i="128"/>
  <c r="AZ49" i="128" s="1"/>
  <c r="P21" i="128"/>
  <c r="O21" i="128"/>
  <c r="AZ21" i="128" s="1"/>
  <c r="O27" i="135"/>
  <c r="AZ27" i="135" s="1"/>
  <c r="P27" i="135"/>
  <c r="O65" i="128"/>
  <c r="AZ65" i="128" s="1"/>
  <c r="P65" i="128"/>
  <c r="P9" i="128"/>
  <c r="I12" i="102" s="1"/>
  <c r="O9" i="128"/>
  <c r="AZ9" i="128" s="1"/>
  <c r="P35" i="128"/>
  <c r="O35" i="128"/>
  <c r="AZ35" i="128" s="1"/>
  <c r="P16" i="128"/>
  <c r="O16" i="128"/>
  <c r="AZ16" i="128" s="1"/>
  <c r="P13" i="128"/>
  <c r="O13" i="128"/>
  <c r="AZ13" i="128" s="1"/>
  <c r="P11" i="128"/>
  <c r="O11" i="128"/>
  <c r="AZ11" i="128" s="1"/>
  <c r="P29" i="128"/>
  <c r="O29" i="128"/>
  <c r="AZ29" i="128" s="1"/>
  <c r="O24" i="135"/>
  <c r="AZ24" i="135" s="1"/>
  <c r="P24" i="135"/>
  <c r="O62" i="135"/>
  <c r="AZ62" i="135" s="1"/>
  <c r="P62" i="135"/>
  <c r="O20" i="135"/>
  <c r="AZ20" i="135" s="1"/>
  <c r="P20" i="135"/>
  <c r="P15" i="135"/>
  <c r="O15" i="135"/>
  <c r="AZ15" i="135" s="1"/>
  <c r="O59" i="128"/>
  <c r="AZ59" i="128" s="1"/>
  <c r="P59" i="128"/>
  <c r="O10" i="128"/>
  <c r="AZ10" i="128" s="1"/>
  <c r="P10" i="128"/>
  <c r="P47" i="128"/>
  <c r="O47" i="128"/>
  <c r="AZ47" i="128" s="1"/>
  <c r="P28" i="128"/>
  <c r="O28" i="128"/>
  <c r="AZ28" i="128" s="1"/>
  <c r="O42" i="128"/>
  <c r="AZ42" i="128" s="1"/>
  <c r="P42" i="128"/>
  <c r="P24" i="128"/>
  <c r="O24" i="128"/>
  <c r="AZ24" i="128" s="1"/>
  <c r="O27" i="128"/>
  <c r="AZ27" i="128" s="1"/>
  <c r="P27" i="128"/>
  <c r="P22" i="135"/>
  <c r="O22" i="135"/>
  <c r="AZ22" i="135" s="1"/>
  <c r="P34" i="135"/>
  <c r="O34" i="135"/>
  <c r="AZ34" i="135" s="1"/>
  <c r="P66" i="135"/>
  <c r="O66" i="135"/>
  <c r="AZ66" i="135" s="1"/>
  <c r="P13" i="135"/>
  <c r="O13" i="135"/>
  <c r="AZ13" i="135" s="1"/>
  <c r="O18" i="135"/>
  <c r="AZ18" i="135" s="1"/>
  <c r="P18" i="135"/>
  <c r="O25" i="128"/>
  <c r="AZ25" i="128" s="1"/>
  <c r="P25" i="128"/>
  <c r="O66" i="128"/>
  <c r="AZ66" i="128" s="1"/>
  <c r="P66" i="128"/>
  <c r="P48" i="128"/>
  <c r="O48" i="128"/>
  <c r="AZ48" i="128" s="1"/>
  <c r="O38" i="128"/>
  <c r="AZ38" i="128" s="1"/>
  <c r="P38" i="128"/>
  <c r="O32" i="128"/>
  <c r="AZ32" i="128" s="1"/>
  <c r="P32" i="128"/>
  <c r="O40" i="128"/>
  <c r="AZ40" i="128" s="1"/>
  <c r="P40" i="128"/>
  <c r="O34" i="128"/>
  <c r="AZ34" i="128" s="1"/>
  <c r="P34" i="128"/>
  <c r="O56" i="128"/>
  <c r="AZ56" i="128" s="1"/>
  <c r="P56" i="128"/>
  <c r="O54" i="128"/>
  <c r="AZ54" i="128" s="1"/>
  <c r="P54" i="128"/>
  <c r="O65" i="135"/>
  <c r="AZ65" i="135" s="1"/>
  <c r="P65" i="135"/>
  <c r="P33" i="135"/>
  <c r="O33" i="135"/>
  <c r="AZ33" i="135" s="1"/>
  <c r="P25" i="135"/>
  <c r="O25" i="135"/>
  <c r="AZ25" i="135" s="1"/>
  <c r="O59" i="135"/>
  <c r="AZ59" i="135" s="1"/>
  <c r="P59" i="135"/>
  <c r="P29" i="135"/>
  <c r="O29" i="135"/>
  <c r="AZ29" i="135" s="1"/>
  <c r="O11" i="135"/>
  <c r="AZ11" i="135" s="1"/>
  <c r="P11" i="135"/>
  <c r="P64" i="135"/>
  <c r="O64" i="135"/>
  <c r="AZ64" i="135" s="1"/>
  <c r="O53" i="128"/>
  <c r="AZ53" i="128" s="1"/>
  <c r="P53" i="128"/>
  <c r="P37" i="128"/>
  <c r="O37" i="128"/>
  <c r="AZ37" i="128" s="1"/>
  <c r="P17" i="128"/>
  <c r="O17" i="128"/>
  <c r="AZ17" i="128" s="1"/>
  <c r="P30" i="128"/>
  <c r="O30" i="128"/>
  <c r="AZ30" i="128" s="1"/>
  <c r="O58" i="128"/>
  <c r="AZ58" i="128" s="1"/>
  <c r="P58" i="128"/>
  <c r="P18" i="128"/>
  <c r="O18" i="128"/>
  <c r="AZ18" i="128" s="1"/>
  <c r="O33" i="128"/>
  <c r="AZ33" i="128" s="1"/>
  <c r="P33" i="128"/>
  <c r="O23" i="128"/>
  <c r="AZ23" i="128" s="1"/>
  <c r="P23" i="128"/>
  <c r="P61" i="128"/>
  <c r="O61" i="128"/>
  <c r="AZ61" i="128" s="1"/>
  <c r="O32" i="135"/>
  <c r="AZ32" i="135" s="1"/>
  <c r="P32" i="135"/>
  <c r="P26" i="135"/>
  <c r="O26" i="135"/>
  <c r="AZ26" i="135" s="1"/>
  <c r="O37" i="135"/>
  <c r="AZ37" i="135" s="1"/>
  <c r="P37" i="135"/>
  <c r="P63" i="135"/>
  <c r="O63" i="135"/>
  <c r="AZ63" i="135" s="1"/>
  <c r="P43" i="128"/>
  <c r="O43" i="128"/>
  <c r="AZ43" i="128" s="1"/>
  <c r="P19" i="128"/>
  <c r="O19" i="128"/>
  <c r="AZ19" i="128" s="1"/>
  <c r="O41" i="128"/>
  <c r="AZ41" i="128" s="1"/>
  <c r="P41" i="128"/>
  <c r="P14" i="128"/>
  <c r="O14" i="128"/>
  <c r="AZ14" i="128" s="1"/>
  <c r="O22" i="128"/>
  <c r="AZ22" i="128" s="1"/>
  <c r="P22" i="128"/>
  <c r="O64" i="128"/>
  <c r="AZ64" i="128" s="1"/>
  <c r="P64" i="128"/>
  <c r="O31" i="128"/>
  <c r="AZ31" i="128" s="1"/>
  <c r="P31" i="128"/>
  <c r="P60" i="128"/>
  <c r="O60" i="128"/>
  <c r="AZ60" i="128" s="1"/>
  <c r="O23" i="135"/>
  <c r="AZ23" i="135" s="1"/>
  <c r="P23" i="135"/>
  <c r="O16" i="135"/>
  <c r="AZ16" i="135" s="1"/>
  <c r="P16" i="135"/>
  <c r="P38" i="135"/>
  <c r="O38" i="135"/>
  <c r="AZ38" i="135" s="1"/>
  <c r="O9" i="135"/>
  <c r="AZ9" i="135" s="1"/>
  <c r="P9" i="135"/>
  <c r="P50" i="135"/>
  <c r="O50" i="135"/>
  <c r="AZ50" i="135" s="1"/>
  <c r="O12" i="135"/>
  <c r="AZ12" i="135" s="1"/>
  <c r="P12" i="135"/>
  <c r="P8" i="128"/>
  <c r="I14" i="102" s="1"/>
  <c r="O8" i="128"/>
  <c r="AZ8" i="128" s="1"/>
  <c r="P12" i="128"/>
  <c r="O12" i="128"/>
  <c r="AZ12" i="128" s="1"/>
  <c r="P68" i="128"/>
  <c r="O68" i="128"/>
  <c r="AZ68" i="128" s="1"/>
  <c r="P52" i="128"/>
  <c r="O52" i="128"/>
  <c r="AZ52" i="128" s="1"/>
  <c r="P26" i="128"/>
  <c r="O26" i="128"/>
  <c r="AZ26" i="128" s="1"/>
  <c r="O62" i="128"/>
  <c r="AZ62" i="128" s="1"/>
  <c r="P62" i="128"/>
  <c r="O46" i="128"/>
  <c r="AZ46" i="128" s="1"/>
  <c r="P46" i="128"/>
  <c r="O44" i="128"/>
  <c r="AZ44" i="128" s="1"/>
  <c r="P44" i="128"/>
  <c r="O15" i="128"/>
  <c r="AZ15" i="128" s="1"/>
  <c r="P15" i="128"/>
  <c r="I10" i="102" s="1"/>
  <c r="O36" i="135"/>
  <c r="AZ36" i="135" s="1"/>
  <c r="P36" i="135"/>
  <c r="P60" i="135"/>
  <c r="O60" i="135"/>
  <c r="AZ60" i="135" s="1"/>
  <c r="P30" i="135"/>
  <c r="O30" i="135"/>
  <c r="AZ30" i="135" s="1"/>
  <c r="O54" i="135"/>
  <c r="AZ54" i="135" s="1"/>
  <c r="P54" i="135"/>
  <c r="O10" i="135"/>
  <c r="AZ10" i="135" s="1"/>
  <c r="P10" i="135"/>
  <c r="O8" i="135"/>
  <c r="AZ8" i="135" s="1"/>
  <c r="P8" i="135"/>
  <c r="O67" i="128"/>
  <c r="AZ67" i="128" s="1"/>
  <c r="P67" i="128"/>
  <c r="O17" i="135"/>
  <c r="AZ17" i="135" s="1"/>
  <c r="P17" i="135"/>
  <c r="O36" i="128"/>
  <c r="AZ36" i="128" s="1"/>
  <c r="P36" i="128"/>
  <c r="O57" i="128"/>
  <c r="AZ57" i="128" s="1"/>
  <c r="P57" i="128"/>
  <c r="O51" i="128"/>
  <c r="AZ51" i="128" s="1"/>
  <c r="P51" i="128"/>
  <c r="P45" i="128"/>
  <c r="O45" i="128"/>
  <c r="AZ45" i="128" s="1"/>
  <c r="O20" i="128"/>
  <c r="AZ20" i="128" s="1"/>
  <c r="P20" i="128"/>
  <c r="O50" i="128"/>
  <c r="AZ50" i="128" s="1"/>
  <c r="P50" i="128"/>
  <c r="O55" i="128"/>
  <c r="AZ55" i="128" s="1"/>
  <c r="P55" i="128"/>
  <c r="P39" i="128"/>
  <c r="O39" i="128"/>
  <c r="AZ39" i="128" s="1"/>
  <c r="O19" i="135"/>
  <c r="AZ19" i="135" s="1"/>
  <c r="P19" i="135"/>
  <c r="O31" i="135"/>
  <c r="AZ31" i="135" s="1"/>
  <c r="P31" i="135"/>
  <c r="P14" i="135"/>
  <c r="O14" i="135"/>
  <c r="AZ14" i="135" s="1"/>
  <c r="P61" i="135"/>
  <c r="O61" i="135"/>
  <c r="AZ61" i="135" s="1"/>
  <c r="O28" i="135"/>
  <c r="AZ28" i="135" s="1"/>
  <c r="P28" i="135"/>
  <c r="P35" i="135"/>
  <c r="O35" i="135"/>
  <c r="AZ35" i="135" s="1"/>
  <c r="AN6" i="135"/>
  <c r="AM7" i="135"/>
  <c r="AL7" i="128"/>
  <c r="AM6" i="128"/>
  <c r="I6" i="102" l="1"/>
  <c r="I20" i="102"/>
  <c r="I17" i="102"/>
  <c r="I9" i="102"/>
  <c r="I7" i="102"/>
  <c r="I11" i="102"/>
  <c r="I19" i="102"/>
  <c r="I21" i="102"/>
  <c r="I8" i="102"/>
  <c r="I13" i="102"/>
  <c r="I15" i="102"/>
  <c r="I18" i="102"/>
  <c r="I16" i="102"/>
  <c r="P5" i="128"/>
  <c r="P6" i="128"/>
  <c r="J9" i="2" s="1"/>
  <c r="AZ69" i="128"/>
  <c r="P6" i="135"/>
  <c r="J10" i="2" s="1"/>
  <c r="P5" i="135"/>
  <c r="AZ68" i="135"/>
  <c r="AO6" i="135"/>
  <c r="AN7" i="135"/>
  <c r="AM7" i="128"/>
  <c r="AN6" i="128"/>
  <c r="I23" i="102" l="1"/>
  <c r="J12" i="2"/>
  <c r="AO7" i="135"/>
  <c r="AP6" i="135"/>
  <c r="AN7" i="128"/>
  <c r="AO6" i="128"/>
  <c r="AP7" i="135" l="1"/>
  <c r="AQ6" i="135"/>
  <c r="AP6" i="128"/>
  <c r="AO7" i="128"/>
  <c r="G63" i="2"/>
  <c r="AQ7" i="135" l="1"/>
  <c r="AR6" i="135"/>
  <c r="AQ6" i="128"/>
  <c r="AP7" i="128"/>
  <c r="AR7" i="135" l="1"/>
  <c r="AS6" i="135"/>
  <c r="AR6" i="128"/>
  <c r="AQ7" i="128"/>
  <c r="J27" i="2"/>
  <c r="J45" i="2" s="1"/>
  <c r="AT6" i="135" l="1"/>
  <c r="AS7" i="135"/>
  <c r="AS6" i="128"/>
  <c r="AR7" i="128"/>
  <c r="J47" i="2"/>
  <c r="J49" i="2" s="1"/>
  <c r="AU6" i="135" l="1"/>
  <c r="AT7" i="135"/>
  <c r="AT6" i="128"/>
  <c r="AS7" i="128"/>
  <c r="AV6" i="135" l="1"/>
  <c r="AU7" i="135"/>
  <c r="AT7" i="128"/>
  <c r="AU6" i="128"/>
  <c r="AW6" i="135" l="1"/>
  <c r="AW7" i="135" s="1"/>
  <c r="AV7" i="135"/>
  <c r="AU7" i="128"/>
  <c r="AV6" i="128"/>
  <c r="AV7" i="128" l="1"/>
  <c r="AW6" i="128"/>
  <c r="AW7" i="128" s="1"/>
</calcChain>
</file>

<file path=xl/sharedStrings.xml><?xml version="1.0" encoding="utf-8"?>
<sst xmlns="http://schemas.openxmlformats.org/spreadsheetml/2006/main" count="2363" uniqueCount="664">
  <si>
    <t xml:space="preserve"> </t>
  </si>
  <si>
    <t>Datum:</t>
  </si>
  <si>
    <t>Kunde:</t>
  </si>
  <si>
    <t>Bieter:</t>
  </si>
  <si>
    <t>Leistung:</t>
  </si>
  <si>
    <t>Kunde</t>
  </si>
  <si>
    <t>Objekte:</t>
  </si>
  <si>
    <t>€/Jahr netto</t>
  </si>
  <si>
    <t>GESAMTSUMME p.a. (netto)</t>
  </si>
  <si>
    <t>Stundenverrechnungssätze (Kalkulationsbasis)</t>
  </si>
  <si>
    <t>€/Std. netto</t>
  </si>
  <si>
    <t>Std./Jahr gesamt</t>
  </si>
  <si>
    <t>Anzahl d. Mitarbeiter</t>
  </si>
  <si>
    <t>Raumelement</t>
  </si>
  <si>
    <t>Bestandteile &amp; Tätigkeit</t>
  </si>
  <si>
    <t>Ergänzungsinformation</t>
  </si>
  <si>
    <t>Z</t>
  </si>
  <si>
    <t>BODENARBEITEN</t>
  </si>
  <si>
    <t>Alle Bodenbeläge</t>
  </si>
  <si>
    <t>Beseitigung von losem Abfall und groben Verschmutzungen</t>
  </si>
  <si>
    <t>x</t>
  </si>
  <si>
    <t>saugen, bei Bedarf Fleckdetachour</t>
  </si>
  <si>
    <t>saugen und reinigen</t>
  </si>
  <si>
    <t>inkl. Einlegekammern</t>
  </si>
  <si>
    <t>HAUPTNUTZUNGSKOMPONENTEN</t>
  </si>
  <si>
    <t>Alle Hauptnutzungskomponenten</t>
  </si>
  <si>
    <t>Beseitigung von Abfall, Griffspuren und groben Verschmutzungen</t>
  </si>
  <si>
    <t>Abfall</t>
  </si>
  <si>
    <t>entleeren, Inhalt in Behältnisse an den entsprechenden Sammelstellen entsorgen, mit entsprechenden Beuteln bestücken</t>
  </si>
  <si>
    <t>Abfallbehälter</t>
  </si>
  <si>
    <t>W1</t>
  </si>
  <si>
    <t>M1</t>
  </si>
  <si>
    <t>Lichtschalter, Wandschalter</t>
  </si>
  <si>
    <t>Türen, Schranktüren, Glastüren und so. Innenglasflächen</t>
  </si>
  <si>
    <t>Spiegel</t>
  </si>
  <si>
    <t>Fliesen, Trennwände</t>
  </si>
  <si>
    <t>Spritzbereich</t>
  </si>
  <si>
    <t>Toiletten inkl. Toilettenbrille, Urinale</t>
  </si>
  <si>
    <t>NEBENNUTZUNGSKOMPONENTEN</t>
  </si>
  <si>
    <t>vollflächig inkl. Türrahmen</t>
  </si>
  <si>
    <t>vollflächig</t>
  </si>
  <si>
    <t>Handläufe und Geländer</t>
  </si>
  <si>
    <t>Sonstige Einrichtungsgegenstände</t>
  </si>
  <si>
    <t xml:space="preserve">fachgerecht reinigen  </t>
  </si>
  <si>
    <t>WAND- und DECKENARBEITEN</t>
  </si>
  <si>
    <t>Regale, Schrankfächer</t>
  </si>
  <si>
    <t>freie Flächen</t>
  </si>
  <si>
    <t>Fensterbänke</t>
  </si>
  <si>
    <t>komplette Flächen innen</t>
  </si>
  <si>
    <t>Kabelkanäle</t>
  </si>
  <si>
    <t>Heizkörper, -verkleidungen</t>
  </si>
  <si>
    <t>J2</t>
  </si>
  <si>
    <t>J4</t>
  </si>
  <si>
    <t>Feuerlöscher</t>
  </si>
  <si>
    <t>J1</t>
  </si>
  <si>
    <t>Spinnweben</t>
  </si>
  <si>
    <t>entfernen</t>
  </si>
  <si>
    <t>Raumgruppe</t>
  </si>
  <si>
    <t>Bezeichnung</t>
  </si>
  <si>
    <t>Turnus</t>
  </si>
  <si>
    <t>Leistungswert in m²/h</t>
  </si>
  <si>
    <t>W5</t>
  </si>
  <si>
    <t>W3</t>
  </si>
  <si>
    <t>W2,5</t>
  </si>
  <si>
    <t>W2</t>
  </si>
  <si>
    <t>W4</t>
  </si>
  <si>
    <t>W7</t>
  </si>
  <si>
    <t>W6</t>
  </si>
  <si>
    <t>kR</t>
  </si>
  <si>
    <t>Zwischensumme lohngebundene Kosten</t>
  </si>
  <si>
    <t>5. Selbstkosten (Summe 1 bis 4)</t>
  </si>
  <si>
    <t>Kalkulationszuschlag (Unternehmerzuschlag auf Fertigungslohn)</t>
  </si>
  <si>
    <t>Stundenverrechnungssatz</t>
  </si>
  <si>
    <t>Anteil Sozialversicherungspflichtig Beschäftigte:</t>
  </si>
  <si>
    <t>Unterhaltsreinigung</t>
  </si>
  <si>
    <t>Jahres- faktor</t>
  </si>
  <si>
    <t>m² p.a.</t>
  </si>
  <si>
    <t>m²/Std.</t>
  </si>
  <si>
    <t>Std. p.a.</t>
  </si>
  <si>
    <t>SVS</t>
  </si>
  <si>
    <t>EUR/ Reinigung</t>
  </si>
  <si>
    <t>EUR p.a.</t>
  </si>
  <si>
    <t>Jahresfaktor</t>
  </si>
  <si>
    <t>Kalendertage</t>
  </si>
  <si>
    <t>abzüglich Sonntage</t>
  </si>
  <si>
    <t>Feiertage immer an Werktagen</t>
  </si>
  <si>
    <t>=</t>
  </si>
  <si>
    <t>Feiertage auch an Sa/So</t>
  </si>
  <si>
    <t>Summe Feiertage</t>
  </si>
  <si>
    <t>arbeitsfreie Werktage</t>
  </si>
  <si>
    <t>Verrechenbare Tage</t>
  </si>
  <si>
    <t>Häufigkeit</t>
  </si>
  <si>
    <t>J3</t>
  </si>
  <si>
    <t>W14</t>
  </si>
  <si>
    <t>Reinigungshäufigkeit wöchentlich</t>
  </si>
  <si>
    <t xml:space="preserve">Die den einzelnen Häufigkeitsangaben (siehe Spalte "Turnus") entsprechenden Jahreshäufigkeiten entnehmen Sie bitte der Tabelle "Turnus". </t>
  </si>
  <si>
    <t>Basisdaten</t>
  </si>
  <si>
    <t>1. Unterhaltsreinigung</t>
  </si>
  <si>
    <t>19 % USt.</t>
  </si>
  <si>
    <t xml:space="preserve">GESAMTSUMME p.a. inkl. USt. (brutto) </t>
  </si>
  <si>
    <t>Bodenfläche, m²</t>
  </si>
  <si>
    <t>Raumnr.</t>
  </si>
  <si>
    <t>Flur</t>
  </si>
  <si>
    <t>Raumbezeichnung</t>
  </si>
  <si>
    <t>Küche</t>
  </si>
  <si>
    <t>(SVS: Stundenverrechnungssatz)</t>
  </si>
  <si>
    <t>€/m²</t>
  </si>
  <si>
    <t>ohne Rahmen</t>
  </si>
  <si>
    <t>mit Rahmen</t>
  </si>
  <si>
    <t>€ p.a.</t>
  </si>
  <si>
    <t>EG</t>
  </si>
  <si>
    <t>1.00 Produktivlöhne</t>
  </si>
  <si>
    <t>2.00 Lohngebundene Kosten</t>
  </si>
  <si>
    <t>2.10 Sozialversicherungsbeiträge (Arbeitgeberanteil)</t>
  </si>
  <si>
    <t>2.11 Krankenversicherung auf Produktivlohn</t>
  </si>
  <si>
    <t>2.12 Rentenversicherung auf Produktivlohn</t>
  </si>
  <si>
    <t>2.13 Arbeitslosenversicherung auf Produktivlohn</t>
  </si>
  <si>
    <t>2.14 Pflegeversicherung auf Produktivlohn</t>
  </si>
  <si>
    <t>2.15 U2 Mutterschaftsaufwendungen</t>
  </si>
  <si>
    <t>2.16 U3 Insolvenzgeldumlage</t>
  </si>
  <si>
    <t>2.17 Gesetzliche Unfallversicherung</t>
  </si>
  <si>
    <t>Zwischensumme der Positionen unter 2.10</t>
  </si>
  <si>
    <t>2.20 Soziallöhne</t>
  </si>
  <si>
    <t>2.21 Gesetzliche Feiertage</t>
  </si>
  <si>
    <t xml:space="preserve">        Sozialversicherung auf Pos. 2.21</t>
  </si>
  <si>
    <t>2.22 Urlaubsentgelt</t>
  </si>
  <si>
    <t xml:space="preserve">        Sozialversicherung auf Pos. 2.22</t>
  </si>
  <si>
    <t>2.23 Arbeitsfreistellung</t>
  </si>
  <si>
    <t xml:space="preserve">        Sozialversicherung auf Pos. 2.23</t>
  </si>
  <si>
    <t>2.24 Lohnfortzahlung im Krankheitsfall</t>
  </si>
  <si>
    <t xml:space="preserve">        Sozialversicherung auf Pos. 2.24</t>
  </si>
  <si>
    <t>2.25 Zusätzliches Urlaubsgeld</t>
  </si>
  <si>
    <t xml:space="preserve">        Sozialversicherung auf Pos. 2.25</t>
  </si>
  <si>
    <t>Zwischensumme Soziallöhne inkl. SV-Beiträge auf Soziallöhne</t>
  </si>
  <si>
    <t>Summe Sozialversicherungsbeiträge + Soziallöhne</t>
  </si>
  <si>
    <t xml:space="preserve">2.30 Zusätzliche lohngebundene Kosten </t>
  </si>
  <si>
    <t>2.31 Haftpflichtversicherung</t>
  </si>
  <si>
    <t>2.32 Sonstige Personalkosten</t>
  </si>
  <si>
    <t>3.00 Sonstige auftragsbezogene Kosten</t>
  </si>
  <si>
    <t>3.10b Gehälter Objektleiter</t>
  </si>
  <si>
    <t>3.20 Fahrtkostenzuschuss</t>
  </si>
  <si>
    <t>3.30 Fertigungsmaterial, Maschinen und Geräte, Afa, etc.</t>
  </si>
  <si>
    <t>Zwischensumme sonstige auftragsbezogene Kosten</t>
  </si>
  <si>
    <t>4.0 Unternehmensbezogene Kosten</t>
  </si>
  <si>
    <t>4.10 Gehälter</t>
  </si>
  <si>
    <t>4.11 Gehälter technische Angestellte, inkl. Lohnfolgekosten</t>
  </si>
  <si>
    <t>4.12 Gehälter kaufmännische Angestellte, inkl. Lohnfolgekosten</t>
  </si>
  <si>
    <t>4.20 Fuhrparkkosten</t>
  </si>
  <si>
    <t>4.30 Fertigungshilfskosten</t>
  </si>
  <si>
    <t>4.31 Löhne Hilfsdienste, inkl. Lohnfolgekosten</t>
  </si>
  <si>
    <t>4.32 sonstige Betriebskosten</t>
  </si>
  <si>
    <t>4.40 Schwerbehindertenabgabe</t>
  </si>
  <si>
    <t>4.50 Sonstige Verwaltungskosten</t>
  </si>
  <si>
    <t>4.60 Betriebsratskosten</t>
  </si>
  <si>
    <t>4.70 Sonstige Kosten (Verbandsbeiträge, Zertifizierung, etc.)</t>
  </si>
  <si>
    <t>4.80 Vorfinanzierung Sozialversicherungsbeiträge</t>
  </si>
  <si>
    <t>Zwischensumme unternehmensbezogene Kosten</t>
  </si>
  <si>
    <t>6.00 Gewerbesteuer</t>
  </si>
  <si>
    <t>resultierender Stundenverrechnungssatz (Mischsatz Werktage):</t>
  </si>
  <si>
    <t>Summe</t>
  </si>
  <si>
    <t>Arbeitseinsatz</t>
  </si>
  <si>
    <t>Verrechenbare Arbeitstage - Basistabelle</t>
  </si>
  <si>
    <t>Bodenbelag</t>
  </si>
  <si>
    <t>Lager</t>
  </si>
  <si>
    <t>Halle</t>
  </si>
  <si>
    <t>Abstellraum</t>
  </si>
  <si>
    <t>Kautschuk</t>
  </si>
  <si>
    <t>PVC</t>
  </si>
  <si>
    <t>Holz</t>
  </si>
  <si>
    <t>Fliesen</t>
  </si>
  <si>
    <t>Parkett</t>
  </si>
  <si>
    <t>K1</t>
  </si>
  <si>
    <t>Büro, Arbeitsraum</t>
  </si>
  <si>
    <t>Flure/Verkehrswege</t>
  </si>
  <si>
    <t>Treppen, Aufgänge</t>
  </si>
  <si>
    <t>Gruppenräume, Mehrzweckräume</t>
  </si>
  <si>
    <t>Umkleiden, Garderoben</t>
  </si>
  <si>
    <t>Küchen</t>
  </si>
  <si>
    <t>Sanitärräume/WCs/Sanitätsräume</t>
  </si>
  <si>
    <t>Raumgruppen:</t>
  </si>
  <si>
    <t>A1</t>
  </si>
  <si>
    <t>B1</t>
  </si>
  <si>
    <t>E1</t>
  </si>
  <si>
    <t>F1</t>
  </si>
  <si>
    <t>F3</t>
  </si>
  <si>
    <t>G1</t>
  </si>
  <si>
    <t>H1</t>
  </si>
  <si>
    <t>L1</t>
  </si>
  <si>
    <t>S1</t>
  </si>
  <si>
    <t>Bodenfrequenz pro Woche:</t>
  </si>
  <si>
    <t>Reinigung auch unter losen Teppichen</t>
  </si>
  <si>
    <t>Reinigungstäglich sind loser Abfall und Grobverschmutzungen zu entfernen</t>
  </si>
  <si>
    <t>Hartbeläge (Fliesen-, Stein- und Estrichböden, elastische Beläge, Holzböden, etc.)</t>
  </si>
  <si>
    <t>Textilböden und Teppiche</t>
  </si>
  <si>
    <t>Bürstsaugen, soweit die Bodenbeläge hierfür geeignet sind</t>
  </si>
  <si>
    <t>Fußbodenabläufe</t>
  </si>
  <si>
    <t>Fußleisten, Einstiegsabschlussleisten</t>
  </si>
  <si>
    <t>Schmutzfangmatten, Roste</t>
  </si>
  <si>
    <t>(HNK)</t>
  </si>
  <si>
    <t>Es sind loser Abfall, Griffspuren und Grobverschmutzungen zu entfernen</t>
  </si>
  <si>
    <t>Tische, Sitzmöbel, Bänke, Ablagen</t>
  </si>
  <si>
    <t>Türen, Schranktüren, Spindtüren, Glastüren und so. Innenglasflächen</t>
  </si>
  <si>
    <t>Griffbereiche</t>
  </si>
  <si>
    <t>WC-Papier-, Handtuchspender, Seifenspender etc.</t>
  </si>
  <si>
    <t>reinigen, bei Bedarf bestücken</t>
  </si>
  <si>
    <t>Papier, Seife stellt der Auftraggeber</t>
  </si>
  <si>
    <t>Wasch-, Spül- und Ausgussbecken</t>
  </si>
  <si>
    <t>Armaturen, Duschköpfe</t>
  </si>
  <si>
    <t>Chromteile regelmäßig entkalken</t>
  </si>
  <si>
    <t>Duschen, Duschwände</t>
  </si>
  <si>
    <t>inkl. WC- Bürste</t>
  </si>
  <si>
    <t>Küchenmobiliar, Automaten</t>
  </si>
  <si>
    <t>Außenflächen</t>
  </si>
  <si>
    <t>Tafelrinnen</t>
  </si>
  <si>
    <t>Sportgeräte, Fitnessgeräte</t>
  </si>
  <si>
    <t>Schalttableaus/Aufzugsbedienfeld</t>
  </si>
  <si>
    <t>(NNK)</t>
  </si>
  <si>
    <t>Garderoben, Schränke, Spinde, Vitrinen, Schaukästen, Stehlampen</t>
  </si>
  <si>
    <t>Reinigung grundsätzlich bis Raumhöhe</t>
  </si>
  <si>
    <t>Aufzugswände</t>
  </si>
  <si>
    <t>Steckdosen</t>
  </si>
  <si>
    <t>So. Wandelemente (Türschilder, Bilderrahmen, Wandlampen, usw.)</t>
  </si>
  <si>
    <t>Leistungscode</t>
  </si>
  <si>
    <t>innen + außen auswischen</t>
  </si>
  <si>
    <t>Oberflächen, freie Flächen, incl.
Stuhlgleiter</t>
  </si>
  <si>
    <t>Summe Unterhaltsreinigung</t>
  </si>
  <si>
    <t>Gesamtergebnis</t>
  </si>
  <si>
    <t>0.01</t>
  </si>
  <si>
    <t>0.02</t>
  </si>
  <si>
    <t>0.03</t>
  </si>
  <si>
    <t>0.04</t>
  </si>
  <si>
    <t>0.05</t>
  </si>
  <si>
    <t>0.06</t>
  </si>
  <si>
    <t>0.07</t>
  </si>
  <si>
    <t>Windfang</t>
  </si>
  <si>
    <t>Räume ohne Reinigung bzw. Eigenreinigung</t>
  </si>
  <si>
    <t>Raum-Nr.</t>
  </si>
  <si>
    <t>Fläche gesamt, m²</t>
  </si>
  <si>
    <t>Ebene</t>
  </si>
  <si>
    <t>Garderobe</t>
  </si>
  <si>
    <t>Linoleum</t>
  </si>
  <si>
    <t>Gruppenraum 2</t>
  </si>
  <si>
    <t>Gruppenraum 1</t>
  </si>
  <si>
    <t>Vorräte</t>
  </si>
  <si>
    <t>Glasreinigung Innenglas</t>
  </si>
  <si>
    <t>Bauteil</t>
  </si>
  <si>
    <t>KG</t>
  </si>
  <si>
    <t>Weitere Hinweise: siehe Leistungsbeschreibung</t>
  </si>
  <si>
    <t>S: Schulen</t>
  </si>
  <si>
    <t>M2</t>
  </si>
  <si>
    <t>V: Verwaltungsgebäude u. ä.</t>
  </si>
  <si>
    <t>Wand- und Deckenlampen</t>
  </si>
  <si>
    <t>unter Beachtung der Sicherheitsvorschriften</t>
  </si>
  <si>
    <t>Telefone, technische Geräte</t>
  </si>
  <si>
    <t>abstauben/fachgerecht reinigen</t>
  </si>
  <si>
    <t>wässern, reinigen</t>
  </si>
  <si>
    <t>(nicht abgezogen)</t>
  </si>
  <si>
    <t>inkl. Abzug von Feiertagen</t>
  </si>
  <si>
    <t>ohne Abzug von Feiertagen</t>
  </si>
  <si>
    <t>Mo</t>
  </si>
  <si>
    <t>Di</t>
  </si>
  <si>
    <t>Mi</t>
  </si>
  <si>
    <t>Do</t>
  </si>
  <si>
    <t>Fr</t>
  </si>
  <si>
    <t>Sa</t>
  </si>
  <si>
    <t>So</t>
  </si>
  <si>
    <t>gesamt</t>
  </si>
  <si>
    <t>Feiertage</t>
  </si>
  <si>
    <t>Ostersonntag</t>
  </si>
  <si>
    <t>Pfingstsonntag</t>
  </si>
  <si>
    <t xml:space="preserve">Ostermontag </t>
  </si>
  <si>
    <t>Pfingstmontag</t>
  </si>
  <si>
    <t>Karfreitag</t>
  </si>
  <si>
    <t>Christi Himmelfahrt</t>
  </si>
  <si>
    <t>Fronleichnam</t>
  </si>
  <si>
    <t>Neujahr</t>
  </si>
  <si>
    <t>Heilig-Drei-König</t>
  </si>
  <si>
    <t>Tag d. Arbeit (1. Mai)</t>
  </si>
  <si>
    <t>Tag d. Dt. Einh. 3.Okt.</t>
  </si>
  <si>
    <t>Mariä Himmelfahrt 15.08.</t>
  </si>
  <si>
    <t>Allerheiligen</t>
  </si>
  <si>
    <t>1. Weihnachtsfeiertag</t>
  </si>
  <si>
    <t>2. Weihnachtsfeiertag</t>
  </si>
  <si>
    <t>ohne Feiertage</t>
  </si>
  <si>
    <t>mit Feiertagen</t>
  </si>
  <si>
    <t>Ergebnisdefinitionen</t>
  </si>
  <si>
    <t xml:space="preserve">Bodenflächen sind frei von Abfällen und losen Verschmutzungen, wie z. B. Staub, die manuell entfernbar sind </t>
  </si>
  <si>
    <t>Bodenflächen sind frei von durch 2- stufiges Nasswischen entfernbaren losen und haftenden Verschmutzungen, Schlieren und Schmutzeinlagerungen</t>
  </si>
  <si>
    <t>Textil- und Teppichflächen  sind frei von losen Verschmutzungen und Flecken</t>
  </si>
  <si>
    <t>Flächen sind frei von losen und haftenden Verschmutzungen</t>
  </si>
  <si>
    <t>Schmutzfangmatten und Roste sind gesaugt und gereinigt</t>
  </si>
  <si>
    <t>Die Hauptnutzungskomponenten sind frei von Abfällen und groben Verschmutzungen, die manuell entfernbar sind , sowie Griffspuren</t>
  </si>
  <si>
    <t>Abfallbehälter sind geleert und ggf. mit neuen Abfallbeuteln bestückt, die verschiedenen Sorten in die jeweiligen Sammelstellen verbracht</t>
  </si>
  <si>
    <t>Die Oberflächen sind frei von losen und von durch Feucht- bzw. Nasswischen/Saugen (je nach Oberfläche) entfernbaren haftenden Verschmutzungen, sowie schlierenfrei</t>
  </si>
  <si>
    <t>Flächen sind frei von Griffspuren</t>
  </si>
  <si>
    <t>Komponenten sind frei von losen und haftenden Verschmutzungen, Kalkablagerungen und Schlieren, gereinigt und trocken</t>
  </si>
  <si>
    <t>Elemente sind frei von losen und haftenden Verschmutzungen, Streifen,Schlieren und Griffspuren</t>
  </si>
  <si>
    <t>Tafelrinnen sind frei von losen und haftenden Verschmutzungen und trocken</t>
  </si>
  <si>
    <t>Sportgeräte sind frei von losen Verschmutzungen und Staub</t>
  </si>
  <si>
    <t>Flächen sind frei von losen und haftenden Verschmutzungen, Streifen und Schlieren</t>
  </si>
  <si>
    <t>Fensterbänke sind frei von losen, haftenden Verschmutzungen, Staub und Schlieren</t>
  </si>
  <si>
    <t>Spinnweben sind entfernt</t>
  </si>
  <si>
    <t>Gruppenräume, Verkehrsflächen, Verwaltungsbereiche: 1x monatl. Absatzstriche entfernen und in Gruppenräumen und Verkehrsflächen Hartbeläge polieren</t>
  </si>
  <si>
    <t>Sollte Ihr Drucker/Ihre PDF-Ansicht die Seitenumbrüche nicht ideal wiedergeben, so passen Sie diese bitte entsprechend an. Dies gilt auch für die Anpassung der Spaltenbreiten.</t>
  </si>
  <si>
    <t>SV-pflichtig Beschäftigte ab 2.000 €</t>
  </si>
  <si>
    <t>Midijobber</t>
  </si>
  <si>
    <t>Minijobber</t>
  </si>
  <si>
    <t>Prozent</t>
  </si>
  <si>
    <t>Euro</t>
  </si>
  <si>
    <t>Anteil SV-pflichtige</t>
  </si>
  <si>
    <t>Anteil Midi-jobber</t>
  </si>
  <si>
    <t>Anteil Mini-jobber</t>
  </si>
  <si>
    <t>Produktivlohn in € gesamt p.a.:</t>
  </si>
  <si>
    <t>Gesamt</t>
  </si>
  <si>
    <t>sep. Pos.</t>
  </si>
  <si>
    <t>3.10a Löhne Aufsichten/Vorarbeiter inkl. Sozialer Folgeko.</t>
  </si>
  <si>
    <t>3.40 Sondereinzelkosten inkl. Qualitätsmanagement</t>
  </si>
  <si>
    <t>7.00 Wagnis- / Gewinnzuschlag</t>
  </si>
  <si>
    <t>Anteil Midijobber:</t>
  </si>
  <si>
    <t>Anteil Minijobber:</t>
  </si>
  <si>
    <t>Lohnkostenanteil:</t>
  </si>
  <si>
    <t>Std. p.a. OL/VA</t>
  </si>
  <si>
    <t>SVS OL/VA</t>
  </si>
  <si>
    <t>UHR</t>
  </si>
  <si>
    <t>SVS:</t>
  </si>
  <si>
    <t>Gemeinde Oberhaching</t>
  </si>
  <si>
    <t>OG</t>
  </si>
  <si>
    <t>Personalraum</t>
  </si>
  <si>
    <t>Büro Leitung</t>
  </si>
  <si>
    <t>Treppenhaus zum EG</t>
  </si>
  <si>
    <t>WC 1</t>
  </si>
  <si>
    <t>WC 2</t>
  </si>
  <si>
    <t>2. Regiestunden</t>
  </si>
  <si>
    <t>€/Jahr</t>
  </si>
  <si>
    <t>Std./Jahr</t>
  </si>
  <si>
    <t>Die Mengengerüste stellen Schätzungen aus den Erfahrungen des Auftraggebers dar. Ein Anspruch auf Beauftragung besteht nicht.</t>
  </si>
  <si>
    <t>Summe Regiestunden</t>
  </si>
  <si>
    <t>Unterhaltsreinigung Kindergarten Äusserer Stockweg</t>
  </si>
  <si>
    <t>Kalkulation UHR Kindergarten Äusserer Stockweg</t>
  </si>
  <si>
    <t>Altbau</t>
  </si>
  <si>
    <t>Mehrzweckraum / Gymnastik</t>
  </si>
  <si>
    <t>Garderobe 2</t>
  </si>
  <si>
    <t>Garderobe 1</t>
  </si>
  <si>
    <t>WC Waschraum 1</t>
  </si>
  <si>
    <t>Treppe zur Galerie</t>
  </si>
  <si>
    <t>Intensiv 1</t>
  </si>
  <si>
    <t>Intensiv 2</t>
  </si>
  <si>
    <t>Abstellraum 1</t>
  </si>
  <si>
    <t>Abstellraum 2</t>
  </si>
  <si>
    <t>WC Dusche</t>
  </si>
  <si>
    <t>Garderobe 3</t>
  </si>
  <si>
    <t>WC Waschraum 2</t>
  </si>
  <si>
    <t>Garderobe 4</t>
  </si>
  <si>
    <t>Gruppenraum 4</t>
  </si>
  <si>
    <t>Abstellraum 3</t>
  </si>
  <si>
    <t>Abstellraum 4</t>
  </si>
  <si>
    <t>Gruppenraum 3</t>
  </si>
  <si>
    <t>Treppe in Lager</t>
  </si>
  <si>
    <t>Neubau</t>
  </si>
  <si>
    <t>Flur Eingang</t>
  </si>
  <si>
    <t>Schlafraum 1</t>
  </si>
  <si>
    <t>Schlafraum 2</t>
  </si>
  <si>
    <t>Waschen WC</t>
  </si>
  <si>
    <t>Galerie 1 Schlafen</t>
  </si>
  <si>
    <t>Galerie 2 Schlafen</t>
  </si>
  <si>
    <t>Galerie 3 Schlafen</t>
  </si>
  <si>
    <t>Galerie 4 Schlafen</t>
  </si>
  <si>
    <t>Kalkulation Innenglas Kindergarten Äusserer Stockweg</t>
  </si>
  <si>
    <t>Kalkulation UHR Kindergarten Bajuwarenring</t>
  </si>
  <si>
    <t>Heizg. Technik</t>
  </si>
  <si>
    <t>1.01</t>
  </si>
  <si>
    <t>1.02</t>
  </si>
  <si>
    <t>Büro/Leitung</t>
  </si>
  <si>
    <t>1.04</t>
  </si>
  <si>
    <t>Pers.-WC</t>
  </si>
  <si>
    <t>EG/KG</t>
  </si>
  <si>
    <t>1.05</t>
  </si>
  <si>
    <t>1.07</t>
  </si>
  <si>
    <t>1.10</t>
  </si>
  <si>
    <t>1.11</t>
  </si>
  <si>
    <t>Vorratsraum</t>
  </si>
  <si>
    <t>1.12</t>
  </si>
  <si>
    <t>Beh.-WC</t>
  </si>
  <si>
    <t>1.13</t>
  </si>
  <si>
    <t>Wäscheraum</t>
  </si>
  <si>
    <t>1.14</t>
  </si>
  <si>
    <t>1.17</t>
  </si>
  <si>
    <t>1.18</t>
  </si>
  <si>
    <t>1.21</t>
  </si>
  <si>
    <t>1.22</t>
  </si>
  <si>
    <t>Bad/WC</t>
  </si>
  <si>
    <t>1.23</t>
  </si>
  <si>
    <t>1.26</t>
  </si>
  <si>
    <t>1.27</t>
  </si>
  <si>
    <t>1.30</t>
  </si>
  <si>
    <t>1.31</t>
  </si>
  <si>
    <t>1.32</t>
  </si>
  <si>
    <t>1.35</t>
  </si>
  <si>
    <t>1.36</t>
  </si>
  <si>
    <t>1.39</t>
  </si>
  <si>
    <t>1.41</t>
  </si>
  <si>
    <t>1.42</t>
  </si>
  <si>
    <t>1.43</t>
  </si>
  <si>
    <t>1.44</t>
  </si>
  <si>
    <t>1.45</t>
  </si>
  <si>
    <t>1.46</t>
  </si>
  <si>
    <t>1.47</t>
  </si>
  <si>
    <t>1.48</t>
  </si>
  <si>
    <t>1.49</t>
  </si>
  <si>
    <t>Unterhaltsreinigung Kindergarten Bajuwarenring</t>
  </si>
  <si>
    <t>Stundenverrechnungssatz Unterhaltsreinigung</t>
  </si>
  <si>
    <t>Heizung</t>
  </si>
  <si>
    <t>Kalkulation Innenglas Kindergarten Bajuwarenring</t>
  </si>
  <si>
    <t>Summe Grundreinigung</t>
  </si>
  <si>
    <t>H1-W5</t>
  </si>
  <si>
    <t>B1-W3</t>
  </si>
  <si>
    <t>G1-W5</t>
  </si>
  <si>
    <t>S1-W5</t>
  </si>
  <si>
    <t>K: Hortbereiche, Kindergärten, Kitas</t>
  </si>
  <si>
    <t>F3-W5</t>
  </si>
  <si>
    <t>F1-W1</t>
  </si>
  <si>
    <t>F1-W5</t>
  </si>
  <si>
    <t>E1-W5</t>
  </si>
  <si>
    <t>K1-W5</t>
  </si>
  <si>
    <t>L1-W1</t>
  </si>
  <si>
    <t>L1-M1</t>
  </si>
  <si>
    <t>Die Mengengerüste sind Schätzungen des Auftraggebers. Ein Anspruch auf Beauftragung besteht nicht.</t>
  </si>
  <si>
    <t>Stk./Jahr</t>
  </si>
  <si>
    <t>€/Stk.</t>
  </si>
  <si>
    <t>Reinigung von Kühlschränken (innen)</t>
  </si>
  <si>
    <t>Reinigung von Schränken (innen)</t>
  </si>
  <si>
    <t>Reinigung von Deckenlampen/-flutern (außerhalb der LV-Häufigkeiten)</t>
  </si>
  <si>
    <t>Summe Sonderarbeiten Stk.</t>
  </si>
  <si>
    <t>Putzraum</t>
  </si>
  <si>
    <t>Gruppen-Nebenraum</t>
  </si>
  <si>
    <t>Flur Nord</t>
  </si>
  <si>
    <t>Spielflur West</t>
  </si>
  <si>
    <t>Garderobe West</t>
  </si>
  <si>
    <t>Spielflur Süd</t>
  </si>
  <si>
    <t>Garderobe Süd</t>
  </si>
  <si>
    <t>Spielflur Ost</t>
  </si>
  <si>
    <t>Garderobe Ost</t>
  </si>
  <si>
    <t>Anschlussraum Strom</t>
  </si>
  <si>
    <t>Zählerraum</t>
  </si>
  <si>
    <t>Intensiv 3</t>
  </si>
  <si>
    <t>Intensiv 4</t>
  </si>
  <si>
    <t>Treppenhaus Vorplatz</t>
  </si>
  <si>
    <t>Z-kR</t>
  </si>
  <si>
    <t>F3-W1</t>
  </si>
  <si>
    <t>A1-W5</t>
  </si>
  <si>
    <t>Untergrenze LW
in m²/h</t>
  </si>
  <si>
    <t>Obergrenze LW
in m²/h</t>
  </si>
  <si>
    <t>Windfänge</t>
  </si>
  <si>
    <t>E2</t>
  </si>
  <si>
    <t>E2-W5</t>
  </si>
  <si>
    <t>1. Grundreinigung Mobiliar, Oberflächen und Einrichtung</t>
  </si>
  <si>
    <t>Pos.</t>
  </si>
  <si>
    <t>Bestandteile</t>
  </si>
  <si>
    <t>Tätigkeit</t>
  </si>
  <si>
    <t>Bemerkung</t>
  </si>
  <si>
    <t>Mobiliar</t>
  </si>
  <si>
    <t>gesamte Außenflächen incl. Gestelle etc.</t>
  </si>
  <si>
    <t>gründlich nass reinigen</t>
  </si>
  <si>
    <t>Pos. 1 bis 9: 
grundsätzlich mit Mikrofaser, nur wenn aufgrund der Oberflächenmaterialien eine andere Technologie erforderlich ist, darf hiervon abgewichen werden</t>
  </si>
  <si>
    <t>Umkleidespinde</t>
  </si>
  <si>
    <t>gesamte Innenflächen</t>
  </si>
  <si>
    <t>Vitrinen</t>
  </si>
  <si>
    <t>gesamte Außen - und Innenflächen</t>
  </si>
  <si>
    <t>Bilderrahmen</t>
  </si>
  <si>
    <t>Rahmen + Verglasung</t>
  </si>
  <si>
    <t>entstauben, feucht reinigen + polieren</t>
  </si>
  <si>
    <t>Wandelemente</t>
  </si>
  <si>
    <t>Tafeln, Lichtschalter, Steckdosen, Schilder, etc.</t>
  </si>
  <si>
    <t>gründlich fachgerecht reinigen</t>
  </si>
  <si>
    <t>Schränke, Spinde, Türen</t>
  </si>
  <si>
    <t>Außenflächen über 1,60 m incl. Oberseiten</t>
  </si>
  <si>
    <t>Sanitäre Einrichtungen</t>
  </si>
  <si>
    <t>gesamte Außenflächen, Armaturen etc.</t>
  </si>
  <si>
    <t>abwaschbare Wände</t>
  </si>
  <si>
    <t>gesamte Flächen</t>
  </si>
  <si>
    <t>Heizkörper, Heizungsrohre</t>
  </si>
  <si>
    <t>Lüftungen und Wandlampen</t>
  </si>
  <si>
    <t>inkl. Steighilfen</t>
  </si>
  <si>
    <t>gründlich feucht bzw. nass reinigen</t>
  </si>
  <si>
    <t>ohne Demontage</t>
  </si>
  <si>
    <t>Geräteräume</t>
  </si>
  <si>
    <t>Boden + Turngeräte</t>
  </si>
  <si>
    <t>gründlich nass wischen bzw. nass reinigen</t>
  </si>
  <si>
    <t>incl. Aus- und Einräumen beweglicher Gegenstände</t>
  </si>
  <si>
    <t>2. Grundreinigung Bodenarbeiten</t>
  </si>
  <si>
    <t>Fliesenböden</t>
  </si>
  <si>
    <t>gesamte Bodenflächen inkl. Fugen und Sockelleisten</t>
  </si>
  <si>
    <t>maschinell nass reinigen soweit möglich</t>
  </si>
  <si>
    <t>sonstige Hartböden</t>
  </si>
  <si>
    <t>gesamte Bodenflächen inkl. Sockelleisten</t>
  </si>
  <si>
    <t>gründlich reinigen, Schutzschichten gemäß der Pflegeanleitungen entfernen und erneuern</t>
  </si>
  <si>
    <t>Teppichböden</t>
  </si>
  <si>
    <t>Shampoonieren + Extrahieren</t>
  </si>
  <si>
    <t>Lose Teppiche</t>
  </si>
  <si>
    <t>gesamte Fläche</t>
  </si>
  <si>
    <t>Parkett- und Holzböden</t>
  </si>
  <si>
    <t>gesamte Fläche inkl. Sockelleisten</t>
  </si>
  <si>
    <t>fachgerecht reinigen und polieren</t>
  </si>
  <si>
    <t>3. Bei jeder Grundreinigung durchzuführende Leistungen</t>
  </si>
  <si>
    <t>4. Grundsätze und weitere Bestimmungen</t>
  </si>
  <si>
    <t>Die beauftragten Bereiche mit beschichteten bzw. versiegelten Bodenflächen: Fußbodenbeschichtung bzw. -versiegelung vollständig entfernen, neutralisieren, nach Anweisung neu beschichten (mit der gewünschten Substanz - mind. dreifach); ggf. die Versiegelung nicht entfernen, sondern nur gründlich reinigen, wenn die Versiegelung gemäß Auftraggeber in einwandfreiem Zustand ist.</t>
  </si>
  <si>
    <t>Grundsätzlich sind - mit Ausnahme der Decken - alle waagrechten und senkrechten Flächen und Gestelle gründlich nass zu reinigen und nachzutrocknen bzw., wenn nur feucht möglich, gründlich feucht reinigen.Dies gilt auch für alle vorstehend nicht einzeln aufgeführten Raumelemente wie Wand-, Pinnwandleisten und Tafelrahmen.</t>
  </si>
  <si>
    <t>Eine beauftragte Grundreinigung soll während der Ferien nach Absprache mit den jeweiligen Hausmeistern bzw. Ansprechpartnern durchgeführt werden.</t>
  </si>
  <si>
    <t>Eine beauftragte Grundreinigung in Objekten ohne Ferienzeiten erfolgt in Absprache mit den verantwortlichen Ansprechpartnern raumweise über das Jahr verteilt.</t>
  </si>
  <si>
    <t>Mindestens eine Woche vor Beginn der Grundreinigung ist mit den jeweiligen Ansprechpartnern abzuklären, wann und wo gereinigt wird.</t>
  </si>
  <si>
    <t>An den jeweiligen Reinigungstagen haben sich die Reinigungskräfte bei dem jeweiligen Ansprechpartner an- und abzumelden.</t>
  </si>
  <si>
    <t>Die Grundreinigung soll schnellstmöglich an aufeinanderfolgenden Tagen ausgeführt werden.</t>
  </si>
  <si>
    <t>Unproduktive Leistungen UHR</t>
  </si>
  <si>
    <t>Stundenverrechnungssatz Grundreinigung</t>
  </si>
  <si>
    <t>4.51 Kosten für IT / IT-Sicherheit</t>
  </si>
  <si>
    <t>Grundreinigung</t>
  </si>
  <si>
    <t>Grundreinigung Kindergarten Äusserer Stockweg</t>
  </si>
  <si>
    <t>Grundreinigung Kindergarten Bajuwarenring</t>
  </si>
  <si>
    <t>Reinigungskraft UHR</t>
  </si>
  <si>
    <t>Kalkulation GR Kiga Bajuwarenring</t>
  </si>
  <si>
    <t>Fußbodenabläufe sind gewässert und gereinigt</t>
  </si>
  <si>
    <t>Raumgruppe UHR</t>
  </si>
  <si>
    <t>Raumgruppe GR</t>
  </si>
  <si>
    <t>Stundenverrechnungssatz Innenglasreinigung</t>
  </si>
  <si>
    <t>Reinigungskraft Innenglas</t>
  </si>
  <si>
    <t>siehe Tabellen</t>
  </si>
  <si>
    <t>Zahl Reini-gungen</t>
  </si>
  <si>
    <t>Preis pro Raum und Summe für den Monat</t>
  </si>
  <si>
    <t>taggenaue Abrechnung für den abgelaufenen Monat</t>
  </si>
  <si>
    <t>Verrechenbare Arbeitstage - Schulen</t>
  </si>
  <si>
    <t>Feiertage immer an Werktagen außerhalb Ferien</t>
  </si>
  <si>
    <t>Feiertage an Werktagen</t>
  </si>
  <si>
    <t>außerhalb Ferien:</t>
  </si>
  <si>
    <t>inkl. Abzug Feiertage</t>
  </si>
  <si>
    <t>Verrechenbare Tage ohne 24. u. 31.12. (außer bei 7xwö)</t>
  </si>
  <si>
    <t>Std. p.Rgg.</t>
  </si>
  <si>
    <t>in gelbe Zelle 1.Datum im Monat eintragen:</t>
  </si>
  <si>
    <t>ganzjährig</t>
  </si>
  <si>
    <t>Schulbetrieb</t>
  </si>
  <si>
    <t>Betrieb Kiga</t>
  </si>
  <si>
    <t>Bed</t>
  </si>
  <si>
    <t>L1-W5</t>
  </si>
  <si>
    <t>A1-W3</t>
  </si>
  <si>
    <t>Parkett/Textil</t>
  </si>
  <si>
    <t>Lino/Textil</t>
  </si>
  <si>
    <t>Lino</t>
  </si>
  <si>
    <t>Beton</t>
  </si>
  <si>
    <t>Reinigungskraft (Sonderleistungen auf Regie) werktags</t>
  </si>
  <si>
    <t>Lager, Werkstatt</t>
  </si>
  <si>
    <t>J0,5</t>
  </si>
  <si>
    <t>Reinigungskraft Grundreinigung</t>
  </si>
  <si>
    <t>Baufeinreiniger/in (Regie) werktags</t>
  </si>
  <si>
    <t>Produktive Leistungen</t>
  </si>
  <si>
    <t>Std./Jahr UHR gesamt</t>
  </si>
  <si>
    <t>Std./Jahr GR gesamt</t>
  </si>
  <si>
    <t>Steinzeug/Fliesen</t>
  </si>
  <si>
    <t>Steinzeug/ Sauberlaufmatte</t>
  </si>
  <si>
    <t>Steinzeug/Textil</t>
  </si>
  <si>
    <t>nass reinigen und nachtrocknen</t>
  </si>
  <si>
    <t>vollflächig nass reinigen und nachtrocknen</t>
  </si>
  <si>
    <t>Unterhalts-, Grund und Innenglasreinigung</t>
  </si>
  <si>
    <t>Hinweis: bei Nassreinigung von Boden und Mobiliar ist anschließend stets ein Nachtrocknen auszuführen, um Schlieren und Schmutzablagerungen zu vermeiden.</t>
  </si>
  <si>
    <t>Griffbereiche und Berührflächen reinigungstäglich reinigen</t>
  </si>
  <si>
    <t>Reinigungsflächen</t>
  </si>
  <si>
    <t>m² UHR gesamt</t>
  </si>
  <si>
    <t>m² GR gesamt</t>
  </si>
  <si>
    <t xml:space="preserve">alle sonstigen Räume ohne Grundreinigung </t>
  </si>
  <si>
    <t>Innenglasreinigung Kindergarten Äusserer Stockweg</t>
  </si>
  <si>
    <t>Innenglasreinigung Kindergarten Bajuwarenring</t>
  </si>
  <si>
    <t>5. Sonderarbeiten auf Stück-Basis</t>
  </si>
  <si>
    <t>Summe Innenglasreinigungsleistungen</t>
  </si>
  <si>
    <t>Wichtiger Hinweis</t>
  </si>
  <si>
    <t>Nur zum Zwecke der Wertung; im Vertragsvollzug gilt § 11 des Gebäudereinigungs-vertrags</t>
  </si>
  <si>
    <t xml:space="preserve">Bodenfläche, m² </t>
  </si>
  <si>
    <t>Filterergebnis</t>
  </si>
  <si>
    <t>Jahres-faktor</t>
  </si>
  <si>
    <t>Büro, Arbeitsraum, Besprechung</t>
  </si>
  <si>
    <t>nass reinigen (soweit vom Material her möglich) und nachtrocknen bzw. saugen</t>
  </si>
  <si>
    <t>Die Elemente sind allseitig frei von Staub. losen und haftenden Verschmutzungen und sind bestückt</t>
  </si>
  <si>
    <t>inkl. Ablagen, auch unterseitig</t>
  </si>
  <si>
    <t>Komponenten sind frei von losen und haftenden Verschmutzungen, Kalkablagerungen und Schlieren</t>
  </si>
  <si>
    <t>Die Elemente sind allseitig frei von losen und haftenden Verschmutzungen, Kalkablagerungen und Schlieren</t>
  </si>
  <si>
    <t>Komponenten sind frei von losen und haftenden Verschmutzungen, Streifen,Schlieren und Griffspuren</t>
  </si>
  <si>
    <t>Komponenten (nicht Tastatur) sind frei von  entfernbaren losen und haftenden Verschmutzungen, Streifen,Schlieren und Griffspuren</t>
  </si>
  <si>
    <t>Außenflächen, wenn Nassreinigung nicht möglich, Methode entsprechend anpassen</t>
  </si>
  <si>
    <t>Einrichtungsgegenstände sind frei von entfernbaren losen und haftenden Verschmutzungen, Griffspuren und Schlieren</t>
  </si>
  <si>
    <t>Handläufe und Geländer sind frei von losen und haftenden Verschmutzungen, Griffspuren und Schlieren</t>
  </si>
  <si>
    <t>Spritzbereiche sind frei von losen und haftenden Verschmutzungen, Kalkablagerungen sowie Schlieren und sind trocken</t>
  </si>
  <si>
    <t>Komponenten sind frei von losen und haftenden Verschmutzungen, Kalkablagerungen und Schlieren, gereingt und trocken</t>
  </si>
  <si>
    <t>Spiegel sind frei von losen und haftenden Verschmutzungen, Streifen und Schlieren</t>
  </si>
  <si>
    <t>Die Wandelemente sind frei von losen und haftenden Verschmutzungen und Griffspuren</t>
  </si>
  <si>
    <t>Abfallbehälter sind frei von losen und haftenden Verschmutzungen</t>
  </si>
  <si>
    <t>Methode je nach Beschaffenheit</t>
  </si>
  <si>
    <t>Gegenstände sind frei von losen und durch fachgerechtes Reinigen entfernbaren haftenden Verschmutzungen</t>
  </si>
  <si>
    <t>Heizkörper sind frei von losen und haftenden Verschmutzungen und Schlieren</t>
  </si>
  <si>
    <t>Feuerlöscher sind frei von losen und haftenden Verschmutzungen und Schlieren</t>
  </si>
  <si>
    <t>Oberflächen sind frei von losen und haftenden Verschmutzungen, Griffspuren und Schlieren</t>
  </si>
  <si>
    <t>Lampen sind frei von losen und haftenden Verschmutzungen, Griffspuren und Schlieren</t>
  </si>
  <si>
    <t>Sonstige Wandelemente sind frei von losen und haftenden Verschmutzungen, Griffspuren und Schlieren</t>
  </si>
  <si>
    <t>Sonstige Einrichtungsgegenstände sind frei von losen und haftenden Verschmutzungen, Griffspuren und Schlieren</t>
  </si>
  <si>
    <t xml:space="preserve">2-stufig nasswischen; Ausnahme: Holzböden nebelfeucht wischen
</t>
  </si>
  <si>
    <t>Flur / Lager</t>
  </si>
  <si>
    <t>vereinbarte Std. p.Monat</t>
  </si>
  <si>
    <t>GR</t>
  </si>
  <si>
    <t>OL:</t>
  </si>
  <si>
    <t>VA:</t>
  </si>
  <si>
    <t>Objektleitung OL (unproduktiv)</t>
  </si>
  <si>
    <t>Vorarbeiter/Aufsicht VA (unproduktiv)</t>
  </si>
  <si>
    <t>PREISBLATT Los 4</t>
  </si>
  <si>
    <t>Erweiterungs-bau</t>
  </si>
  <si>
    <t>WC Personal</t>
  </si>
  <si>
    <t>WC Gäste</t>
  </si>
  <si>
    <t>Technik  (Zugang von außen)</t>
  </si>
  <si>
    <t>Hartbelag</t>
  </si>
  <si>
    <t>Aufenthalt Personal</t>
  </si>
  <si>
    <t>Foyers, Eingangshallen, Wartebereich Eltern</t>
  </si>
  <si>
    <t>Büro 1</t>
  </si>
  <si>
    <t>Büro 2</t>
  </si>
  <si>
    <t>Ruheraum 1</t>
  </si>
  <si>
    <t>Ruheraum 2</t>
  </si>
  <si>
    <t>WC-Kinder</t>
  </si>
  <si>
    <t>Verbindungsgang</t>
  </si>
  <si>
    <t>Flur klein</t>
  </si>
  <si>
    <t>Flur groß</t>
  </si>
  <si>
    <t>Preise</t>
  </si>
  <si>
    <t>Summe p.a.:</t>
  </si>
  <si>
    <r>
      <t xml:space="preserve">Das </t>
    </r>
    <r>
      <rPr>
        <b/>
        <sz val="12"/>
        <rFont val="Arial"/>
        <family val="2"/>
      </rPr>
      <t xml:space="preserve">Ein- und Ausräumen </t>
    </r>
    <r>
      <rPr>
        <sz val="12"/>
        <rFont val="Arial"/>
        <family val="2"/>
      </rPr>
      <t>beweglicher Gegenstände hat der Reingungsdienstleister in diesem Los nicht zu übernehmen, dies wird durch die Kindergärten erledigt.
Diese Gegenstände hat der Reinigungsdienstleister gemäß Punkt 1. zu reinigen.
Grundsätzlich werden bei einer beauftragten Grundreinigung des Bodens die Räume mit Ausnahme von fest eingebauten oder schweren Elementen (Einbauschränke etc.) komplett freigeräumt. Eine homogene Grundreinigung und Einpflege ist unbedingtes Ziel.</t>
    </r>
  </si>
  <si>
    <t>ohne Aus- und Einräumen bzw. Wegrücken beweglicher Gegenstände in den unten genannten Objekten</t>
  </si>
  <si>
    <t>Schutzschicht muß 3 x aufgetragen werden;
ohne Aus- und Einräumen bzw. Wegrücken beweglicher Gegenstände in den unten genannten Objekten; Verwendung von Hartbeschichtungen (Polymerdispersionen) nur nach Rücksprache mit dem Auftraggeber</t>
  </si>
  <si>
    <t>ohne Aus- und Einräumen bzw. Wegrücken beweglicher Gegenstände in den unten genannten Objekten; 
Das Aufbringen von Nässe ist nur soweit zulässig, als hierdurch keine Substanzschädigung auftritt</t>
  </si>
  <si>
    <t>3. Grundreinigung</t>
  </si>
  <si>
    <t>4. Innenglasreinigung</t>
  </si>
  <si>
    <t>Hauptgebäude</t>
  </si>
  <si>
    <t>Kalkulation GR Kindergarten Äusserer Stockweg</t>
  </si>
  <si>
    <t>Übersicht der Leistungswerte Unterhaltsreinigung (UHR) Kindergärten, Kindertagesstätten</t>
  </si>
  <si>
    <t>Leistungsverzeichnis - Übersicht der Einzelleistungen Grundreinigung (GR)</t>
  </si>
  <si>
    <t>Leistungsverzeichnis Unterhaltsreinigung (UHR) Kindergärten, Kindertagesstätten</t>
  </si>
  <si>
    <t>Übersicht der Leistungswerte Grundreinigung (GR) Kindergärten, Kindertagesstätten</t>
  </si>
  <si>
    <t>T.EG.01</t>
  </si>
  <si>
    <t>T.EG.02</t>
  </si>
  <si>
    <t>T.EG.05</t>
  </si>
  <si>
    <t>T.EG.07</t>
  </si>
  <si>
    <t>T.EG.09</t>
  </si>
  <si>
    <t>T.EG.11</t>
  </si>
  <si>
    <t>T.EG.18</t>
  </si>
  <si>
    <t>Raumbezeichnung/Glasbezeichnung</t>
  </si>
  <si>
    <t>1-flüglige Innentür mit Oberlicht und 2 Seitenlichtern</t>
  </si>
  <si>
    <t>1-flüglige Innentür mit Oberlicht und 1 Seitenlicht</t>
  </si>
  <si>
    <t>3-teiliges Innenfenster mit Festverglasung</t>
  </si>
  <si>
    <t>Therapieraum</t>
  </si>
  <si>
    <t>Eingangsbereich</t>
  </si>
  <si>
    <t>Eltern-Wartebereich</t>
  </si>
  <si>
    <t>Treppe /Flur</t>
  </si>
  <si>
    <t>Multifkt.-Raum I</t>
  </si>
  <si>
    <t>1.08</t>
  </si>
  <si>
    <t>Multifkt.-Raum II</t>
  </si>
  <si>
    <t>Küche / Kinderküche</t>
  </si>
  <si>
    <t>Kinderkrippen-Gruppenraum</t>
  </si>
  <si>
    <t>Kindergarten-Gruppenraum</t>
  </si>
  <si>
    <t>1.40</t>
  </si>
  <si>
    <t>Foyer</t>
  </si>
  <si>
    <r>
      <t xml:space="preserve">Legende Reinigungshäufigkeiten: 
</t>
    </r>
    <r>
      <rPr>
        <sz val="12"/>
        <rFont val="Arial"/>
        <family val="2"/>
      </rPr>
      <t>WX: X mal wöchentliche Leistung (z.B. W5 = 5 x wöchentlich)
MX: X mal monatliche Leistung (z.B. M1 = 1 x monatlich)
JX: X mal jährliche Leistung (z.B. J1 = 1 x jährlich)</t>
    </r>
    <r>
      <rPr>
        <b/>
        <sz val="12"/>
        <rFont val="Arial"/>
        <family val="2"/>
      </rPr>
      <t xml:space="preserve">
</t>
    </r>
  </si>
  <si>
    <t>Methode je nach Beschaffenheit,  außen in allen Etagen</t>
  </si>
  <si>
    <t>Hinweis: Es sind alle gelben Zellen auszufüllen. In den Spalten K bei den Tabellen "Kalk UHR…" und L bei den Tabellen "Kalk GR…" werden die Leistungswerte aus den Tabellen "Leistungswerte..." per Formel übernommen. Dieser Wert kann bei jedem Raum überschrieben werden, damit Sie (bzgl. der UHR und GR nur innerhalb der Bandbreiten) individuelle Leistungswerte eingeben können. 
In allen Tabellen dürfen nur gelbe Zellen ausgefüllt / verändert werden. Andere Zellen sowie die dort enthaltenen Formeln und Inhalte dürfen nicht verändert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</si>
</sst>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 #,##0.00\ &quot;€&quot;_-;\-* #,##0.00\ &quot;€&quot;_-;_-* &quot;-&quot;??\ &quot;€&quot;_-;_-@_-"/>
    <numFmt numFmtId="164" formatCode="_-* #,##0.00\ _€_-;\-* #,##0.00\ _€_-;_-* &quot;-&quot;??\ _€_-;_-@_-"/>
    <numFmt numFmtId="165" formatCode="d/m/yyyy;@"/>
    <numFmt numFmtId="166" formatCode="0.00&quot; m²&quot;"/>
    <numFmt numFmtId="167" formatCode="#,##0.00&quot; m²&quot;"/>
    <numFmt numFmtId="168" formatCode="#,##0.00\ &quot;€&quot;"/>
    <numFmt numFmtId="169" formatCode="0.000%"/>
    <numFmt numFmtId="170" formatCode="_-* #,##0.00\ [$€]_-;\-* #,##0.00\ [$€]_-;_-* &quot;-&quot;??\ [$€]_-;_-@_-"/>
    <numFmt numFmtId="171" formatCode="0.00&quot; EUR&quot;"/>
    <numFmt numFmtId="172" formatCode="0&quot; Abrechnungsmonate&quot;"/>
    <numFmt numFmtId="173" formatCode="_-* #,##0.00\ [$€-407]_-;\-* #,##0.00\ [$€-407]_-;_-* &quot;-&quot;??\ [$€-407]_-;_-@_-"/>
    <numFmt numFmtId="174" formatCode="#,##0.00&quot; m²/h&quot;"/>
    <numFmt numFmtId="175" formatCode="0.00&quot; m²/h&quot;"/>
    <numFmt numFmtId="176" formatCode="0.00\ &quot;Std.&quot;"/>
    <numFmt numFmtId="177" formatCode="_-* #,##0.00\ [$€-1]_-;\-* #,##0.00\ [$€-1]_-;_-* &quot;-&quot;??\ [$€-1]_-"/>
    <numFmt numFmtId="178" formatCode="0.0"/>
    <numFmt numFmtId="179" formatCode="0.000"/>
  </numFmts>
  <fonts count="65" x14ac:knownFonts="1">
    <font>
      <sz val="11"/>
      <color theme="1"/>
      <name val="Calibri"/>
      <family val="2"/>
      <scheme val="minor"/>
    </font>
    <font>
      <sz val="10"/>
      <name val="Arial"/>
      <family val="2"/>
    </font>
    <font>
      <b/>
      <sz val="16"/>
      <name val="Arial"/>
      <family val="2"/>
    </font>
    <font>
      <sz val="12"/>
      <name val="Arial"/>
      <family val="2"/>
    </font>
    <font>
      <b/>
      <sz val="14"/>
      <name val="Arial"/>
      <family val="2"/>
    </font>
    <font>
      <sz val="10"/>
      <name val="Verdana"/>
      <family val="2"/>
    </font>
    <font>
      <b/>
      <sz val="11"/>
      <name val="Arial"/>
      <family val="2"/>
    </font>
    <font>
      <b/>
      <sz val="10"/>
      <name val="Arial"/>
      <family val="2"/>
    </font>
    <font>
      <sz val="11"/>
      <name val="Arial"/>
      <family val="2"/>
    </font>
    <font>
      <sz val="11"/>
      <name val="Verdana"/>
      <family val="2"/>
    </font>
    <font>
      <b/>
      <sz val="11"/>
      <name val="Verdana"/>
      <family val="2"/>
    </font>
    <font>
      <b/>
      <sz val="10"/>
      <name val="Verdana"/>
      <family val="2"/>
    </font>
    <font>
      <b/>
      <sz val="12"/>
      <name val="Arial"/>
      <family val="2"/>
    </font>
    <font>
      <sz val="12"/>
      <color indexed="53"/>
      <name val="Arial"/>
      <family val="2"/>
    </font>
    <font>
      <sz val="12"/>
      <color indexed="23"/>
      <name val="Arial"/>
      <family val="2"/>
    </font>
    <font>
      <b/>
      <sz val="11"/>
      <color indexed="54"/>
      <name val="Arial"/>
      <family val="2"/>
    </font>
    <font>
      <b/>
      <sz val="11"/>
      <color indexed="62"/>
      <name val="Arial"/>
      <family val="2"/>
    </font>
    <font>
      <sz val="11"/>
      <color indexed="54"/>
      <name val="Arial"/>
      <family val="2"/>
    </font>
    <font>
      <sz val="11"/>
      <color indexed="62"/>
      <name val="Arial"/>
      <family val="2"/>
    </font>
    <font>
      <sz val="10"/>
      <color indexed="62"/>
      <name val="Arial"/>
      <family val="2"/>
    </font>
    <font>
      <sz val="10"/>
      <color indexed="54"/>
      <name val="Arial"/>
      <family val="2"/>
    </font>
    <font>
      <b/>
      <sz val="10"/>
      <color indexed="9"/>
      <name val="Verdana"/>
      <family val="2"/>
    </font>
    <font>
      <b/>
      <sz val="12"/>
      <color indexed="18"/>
      <name val="Arial"/>
      <family val="2"/>
    </font>
    <font>
      <sz val="12"/>
      <color indexed="18"/>
      <name val="Arial"/>
      <family val="2"/>
    </font>
    <font>
      <sz val="10"/>
      <color indexed="8"/>
      <name val="Arial"/>
      <family val="2"/>
    </font>
    <font>
      <b/>
      <sz val="10"/>
      <color theme="0"/>
      <name val="Arial"/>
      <family val="2"/>
    </font>
    <font>
      <b/>
      <sz val="12"/>
      <color theme="0"/>
      <name val="Arial"/>
      <family val="2"/>
    </font>
    <font>
      <sz val="10"/>
      <color theme="0"/>
      <name val="Arial"/>
      <family val="2"/>
    </font>
    <font>
      <sz val="12"/>
      <color theme="0"/>
      <name val="Arial"/>
      <family val="2"/>
    </font>
    <font>
      <b/>
      <sz val="11"/>
      <color rgb="FF002060"/>
      <name val="Arial"/>
      <family val="2"/>
    </font>
    <font>
      <b/>
      <sz val="10"/>
      <color theme="0"/>
      <name val="Verdana"/>
      <family val="2"/>
    </font>
    <font>
      <b/>
      <sz val="11"/>
      <color rgb="FFFF0000"/>
      <name val="Arial"/>
      <family val="2"/>
    </font>
    <font>
      <sz val="11"/>
      <color theme="1"/>
      <name val="Calibri"/>
      <family val="2"/>
      <scheme val="minor"/>
    </font>
    <font>
      <sz val="11"/>
      <name val="Arial"/>
      <family val="2"/>
      <charset val="204"/>
    </font>
    <font>
      <b/>
      <sz val="11"/>
      <name val="Arial"/>
      <family val="2"/>
      <charset val="204"/>
    </font>
    <font>
      <b/>
      <sz val="11"/>
      <color indexed="56"/>
      <name val="Arial"/>
      <family val="2"/>
    </font>
    <font>
      <sz val="11"/>
      <color indexed="8"/>
      <name val="Calibri"/>
      <family val="2"/>
    </font>
    <font>
      <sz val="10"/>
      <name val="MS Sans Serif"/>
      <family val="2"/>
    </font>
    <font>
      <sz val="10"/>
      <color theme="1"/>
      <name val="Arial"/>
      <family val="2"/>
    </font>
    <font>
      <sz val="10"/>
      <name val="Arial"/>
      <family val="2"/>
    </font>
    <font>
      <b/>
      <sz val="18"/>
      <name val="Arial"/>
      <family val="2"/>
    </font>
    <font>
      <sz val="10"/>
      <color rgb="FFFF0000"/>
      <name val="Arial"/>
      <family val="2"/>
    </font>
    <font>
      <sz val="11"/>
      <color indexed="9"/>
      <name val="Calibri"/>
      <family val="2"/>
    </font>
    <font>
      <b/>
      <sz val="11"/>
      <color theme="0"/>
      <name val="Arial"/>
      <family val="2"/>
    </font>
    <font>
      <sz val="10"/>
      <color indexed="8"/>
      <name val="MS Sans Serif"/>
      <family val="2"/>
    </font>
    <font>
      <sz val="8"/>
      <color rgb="FFFF0000"/>
      <name val="Arial"/>
      <family val="2"/>
    </font>
    <font>
      <b/>
      <sz val="12"/>
      <color rgb="FFFF0000"/>
      <name val="Verdana"/>
      <family val="2"/>
    </font>
    <font>
      <sz val="10"/>
      <color rgb="FFFF0000"/>
      <name val="Verdana"/>
      <family val="2"/>
    </font>
    <font>
      <sz val="8"/>
      <name val="Calibri"/>
      <family val="2"/>
      <scheme val="minor"/>
    </font>
    <font>
      <b/>
      <sz val="11"/>
      <color indexed="9"/>
      <name val="Arial"/>
      <family val="2"/>
    </font>
    <font>
      <sz val="10"/>
      <name val="Tahoma"/>
      <family val="2"/>
    </font>
    <font>
      <b/>
      <sz val="12"/>
      <color indexed="56"/>
      <name val="Arial"/>
      <family val="2"/>
    </font>
    <font>
      <b/>
      <sz val="12"/>
      <color indexed="9"/>
      <name val="Arial"/>
      <family val="2"/>
    </font>
    <font>
      <b/>
      <sz val="10"/>
      <color indexed="54"/>
      <name val="Tahoma"/>
      <family val="2"/>
    </font>
    <font>
      <sz val="10"/>
      <color indexed="54"/>
      <name val="Verdana"/>
      <family val="2"/>
    </font>
    <font>
      <sz val="12"/>
      <color indexed="54"/>
      <name val="Arial"/>
      <family val="2"/>
    </font>
    <font>
      <sz val="12"/>
      <color indexed="10"/>
      <name val="Arial"/>
      <family val="2"/>
    </font>
    <font>
      <sz val="12"/>
      <name val="Times New Roman"/>
      <family val="1"/>
    </font>
    <font>
      <sz val="9"/>
      <name val="Arial"/>
      <family val="2"/>
    </font>
    <font>
      <b/>
      <sz val="9"/>
      <name val="Arial"/>
      <family val="2"/>
    </font>
    <font>
      <b/>
      <sz val="10"/>
      <color rgb="FFFF0000"/>
      <name val="Verdana"/>
      <family val="2"/>
    </font>
    <font>
      <sz val="22"/>
      <color rgb="FFFF0000"/>
      <name val="Arial"/>
      <family val="2"/>
    </font>
    <font>
      <sz val="11"/>
      <color rgb="FFFF0000"/>
      <name val="Calibri"/>
      <family val="2"/>
      <scheme val="minor"/>
    </font>
    <font>
      <b/>
      <sz val="9"/>
      <color indexed="54"/>
      <name val="Arial"/>
      <family val="2"/>
    </font>
    <font>
      <sz val="22"/>
      <name val="Arial"/>
      <family val="2"/>
    </font>
  </fonts>
  <fills count="32">
    <fill>
      <patternFill patternType="none"/>
    </fill>
    <fill>
      <patternFill patternType="gray125"/>
    </fill>
    <fill>
      <patternFill patternType="solid">
        <fgColor indexed="44"/>
        <bgColor indexed="64"/>
      </patternFill>
    </fill>
    <fill>
      <patternFill patternType="solid">
        <fgColor indexed="43"/>
        <bgColor indexed="64"/>
      </patternFill>
    </fill>
    <fill>
      <patternFill patternType="solid">
        <fgColor indexed="41"/>
        <bgColor indexed="64"/>
      </patternFill>
    </fill>
    <fill>
      <patternFill patternType="solid">
        <fgColor rgb="FFFFFF00"/>
        <bgColor indexed="64"/>
      </patternFill>
    </fill>
    <fill>
      <patternFill patternType="solid">
        <fgColor rgb="FF002060"/>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4" tint="0.39997558519241921"/>
        <bgColor indexed="64"/>
      </patternFill>
    </fill>
    <fill>
      <patternFill patternType="solid">
        <fgColor indexed="56"/>
        <bgColor indexed="64"/>
      </patternFill>
    </fill>
    <fill>
      <patternFill patternType="solid">
        <fgColor theme="0" tint="-0.249977111117893"/>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theme="6" tint="0.39997558519241921"/>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777777"/>
        <bgColor indexed="64"/>
      </patternFill>
    </fill>
    <fill>
      <patternFill patternType="solid">
        <fgColor theme="6" tint="0.79998168889431442"/>
        <bgColor indexed="64"/>
      </patternFill>
    </fill>
    <fill>
      <patternFill patternType="solid">
        <fgColor theme="3" tint="0.79998168889431442"/>
        <bgColor indexed="64"/>
      </patternFill>
    </fill>
  </fills>
  <borders count="102">
    <border>
      <left/>
      <right/>
      <top/>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3"/>
      </right>
      <top style="thin">
        <color indexed="63"/>
      </top>
      <bottom style="thin">
        <color indexed="63"/>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dashed">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2060"/>
      </left>
      <right/>
      <top style="medium">
        <color rgb="FF002060"/>
      </top>
      <bottom style="medium">
        <color rgb="FF002060"/>
      </bottom>
      <diagonal/>
    </border>
    <border>
      <left/>
      <right/>
      <top style="medium">
        <color rgb="FF002060"/>
      </top>
      <bottom style="medium">
        <color rgb="FF002060"/>
      </bottom>
      <diagonal/>
    </border>
    <border>
      <left/>
      <right/>
      <top style="medium">
        <color rgb="FF002060"/>
      </top>
      <bottom/>
      <diagonal/>
    </border>
    <border>
      <left style="medium">
        <color rgb="FF002060"/>
      </left>
      <right/>
      <top style="medium">
        <color rgb="FF002060"/>
      </top>
      <bottom/>
      <diagonal/>
    </border>
    <border>
      <left style="thin">
        <color rgb="FF002060"/>
      </left>
      <right style="thin">
        <color rgb="FF002060"/>
      </right>
      <top style="medium">
        <color rgb="FF002060"/>
      </top>
      <bottom style="thin">
        <color rgb="FF002060"/>
      </bottom>
      <diagonal/>
    </border>
    <border>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right/>
      <top/>
      <bottom style="medium">
        <color rgb="FF002060"/>
      </bottom>
      <diagonal/>
    </border>
    <border>
      <left style="thin">
        <color rgb="FF002060"/>
      </left>
      <right style="thin">
        <color rgb="FF002060"/>
      </right>
      <top style="thin">
        <color rgb="FF002060"/>
      </top>
      <bottom/>
      <diagonal/>
    </border>
    <border>
      <left style="thin">
        <color rgb="FF002060"/>
      </left>
      <right style="thin">
        <color rgb="FF002060"/>
      </right>
      <top/>
      <bottom style="thin">
        <color rgb="FF002060"/>
      </bottom>
      <diagonal/>
    </border>
    <border>
      <left style="thin">
        <color theme="0"/>
      </left>
      <right style="thin">
        <color theme="0"/>
      </right>
      <top style="thin">
        <color indexed="64"/>
      </top>
      <bottom style="thin">
        <color theme="0"/>
      </bottom>
      <diagonal/>
    </border>
    <border>
      <left/>
      <right style="thin">
        <color theme="0"/>
      </right>
      <top style="thin">
        <color indexed="64"/>
      </top>
      <bottom style="thin">
        <color indexed="64"/>
      </bottom>
      <diagonal/>
    </border>
    <border>
      <left/>
      <right style="thin">
        <color rgb="FF002060"/>
      </right>
      <top style="medium">
        <color indexed="64"/>
      </top>
      <bottom/>
      <diagonal/>
    </border>
    <border>
      <left/>
      <right style="thin">
        <color rgb="FF002060"/>
      </right>
      <top/>
      <bottom/>
      <diagonal/>
    </border>
    <border>
      <left/>
      <right style="thin">
        <color rgb="FF002060"/>
      </right>
      <top/>
      <bottom style="thin">
        <color rgb="FF002060"/>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rgb="FF002060"/>
      </right>
      <top/>
      <bottom style="medium">
        <color rgb="FF002060"/>
      </bottom>
      <diagonal/>
    </border>
    <border>
      <left style="thin">
        <color rgb="FF002060"/>
      </left>
      <right/>
      <top style="medium">
        <color rgb="FF002060"/>
      </top>
      <bottom style="medium">
        <color rgb="FF002060"/>
      </bottom>
      <diagonal/>
    </border>
    <border>
      <left style="thin">
        <color rgb="FF002060"/>
      </left>
      <right style="thin">
        <color rgb="FF002060"/>
      </right>
      <top style="medium">
        <color rgb="FF002060"/>
      </top>
      <bottom style="medium">
        <color rgb="FF002060"/>
      </bottom>
      <diagonal/>
    </border>
    <border>
      <left/>
      <right style="thin">
        <color rgb="FF002060"/>
      </right>
      <top style="medium">
        <color rgb="FF002060"/>
      </top>
      <bottom style="medium">
        <color rgb="FF002060"/>
      </bottom>
      <diagonal/>
    </border>
    <border>
      <left style="thin">
        <color rgb="FF002060"/>
      </left>
      <right style="thin">
        <color indexed="64"/>
      </right>
      <top style="medium">
        <color rgb="FF002060"/>
      </top>
      <bottom style="medium">
        <color rgb="FF002060"/>
      </bottom>
      <diagonal/>
    </border>
    <border>
      <left/>
      <right style="medium">
        <color theme="0"/>
      </right>
      <top style="medium">
        <color rgb="FF002060"/>
      </top>
      <bottom/>
      <diagonal/>
    </border>
    <border>
      <left style="medium">
        <color theme="0"/>
      </left>
      <right style="medium">
        <color theme="0"/>
      </right>
      <top style="medium">
        <color rgb="FF002060"/>
      </top>
      <bottom/>
      <diagonal/>
    </border>
    <border>
      <left/>
      <right style="thin">
        <color indexed="64"/>
      </right>
      <top style="medium">
        <color rgb="FF002060"/>
      </top>
      <bottom/>
      <diagonal/>
    </border>
    <border>
      <left/>
      <right style="medium">
        <color theme="0"/>
      </right>
      <top style="medium">
        <color theme="0"/>
      </top>
      <bottom style="medium">
        <color rgb="FF002060"/>
      </bottom>
      <diagonal/>
    </border>
    <border>
      <left style="medium">
        <color theme="0"/>
      </left>
      <right style="medium">
        <color theme="0"/>
      </right>
      <top style="medium">
        <color theme="0"/>
      </top>
      <bottom style="medium">
        <color rgb="FF002060"/>
      </bottom>
      <diagonal/>
    </border>
    <border>
      <left/>
      <right style="thin">
        <color indexed="64"/>
      </right>
      <top style="medium">
        <color theme="0"/>
      </top>
      <bottom style="medium">
        <color rgb="FF002060"/>
      </bottom>
      <diagonal/>
    </border>
    <border>
      <left/>
      <right style="thin">
        <color indexed="64"/>
      </right>
      <top style="medium">
        <color rgb="FF002060"/>
      </top>
      <bottom style="medium">
        <color rgb="FF002060"/>
      </bottom>
      <diagonal/>
    </border>
    <border>
      <left/>
      <right style="thin">
        <color indexed="64"/>
      </right>
      <top/>
      <bottom style="thin">
        <color rgb="FF002060"/>
      </bottom>
      <diagonal/>
    </border>
    <border>
      <left/>
      <right style="thin">
        <color indexed="64"/>
      </right>
      <top style="thin">
        <color rgb="FF002060"/>
      </top>
      <bottom style="thin">
        <color rgb="FF002060"/>
      </bottom>
      <diagonal/>
    </border>
    <border>
      <left style="thin">
        <color indexed="64"/>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indexed="64"/>
      </left>
      <right style="thin">
        <color indexed="64"/>
      </right>
      <top style="thin">
        <color rgb="FF002060"/>
      </top>
      <bottom style="medium">
        <color rgb="FF002060"/>
      </bottom>
      <diagonal/>
    </border>
    <border>
      <left/>
      <right style="thin">
        <color indexed="64"/>
      </right>
      <top/>
      <bottom style="medium">
        <color rgb="FF002060"/>
      </bottom>
      <diagonal/>
    </border>
    <border>
      <left/>
      <right style="thin">
        <color rgb="FF002060"/>
      </right>
      <top style="medium">
        <color rgb="FF002060"/>
      </top>
      <bottom style="thin">
        <color rgb="FF002060"/>
      </bottom>
      <diagonal/>
    </border>
    <border>
      <left/>
      <right style="thin">
        <color indexed="64"/>
      </right>
      <top style="medium">
        <color rgb="FF002060"/>
      </top>
      <bottom style="thin">
        <color rgb="FF002060"/>
      </bottom>
      <diagonal/>
    </border>
    <border>
      <left style="thin">
        <color rgb="FF002060"/>
      </left>
      <right style="thin">
        <color indexed="64"/>
      </right>
      <top style="thin">
        <color rgb="FF002060"/>
      </top>
      <bottom style="thin">
        <color rgb="FF002060"/>
      </bottom>
      <diagonal/>
    </border>
    <border>
      <left/>
      <right style="thin">
        <color rgb="FF002060"/>
      </right>
      <top style="thin">
        <color rgb="FF002060"/>
      </top>
      <bottom/>
      <diagonal/>
    </border>
    <border>
      <left/>
      <right style="thin">
        <color indexed="64"/>
      </right>
      <top style="thin">
        <color rgb="FF002060"/>
      </top>
      <bottom/>
      <diagonal/>
    </border>
    <border>
      <left style="thin">
        <color rgb="FF002060"/>
      </left>
      <right style="medium">
        <color indexed="64"/>
      </right>
      <top/>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theme="0"/>
      </left>
      <right/>
      <top style="medium">
        <color rgb="FF002060"/>
      </top>
      <bottom/>
      <diagonal/>
    </border>
    <border>
      <left style="thick">
        <color rgb="FF002060"/>
      </left>
      <right/>
      <top/>
      <bottom/>
      <diagonal/>
    </border>
    <border>
      <left/>
      <right style="thick">
        <color rgb="FF002060"/>
      </right>
      <top/>
      <bottom/>
      <diagonal/>
    </border>
    <border>
      <left style="thick">
        <color rgb="FF002060"/>
      </left>
      <right/>
      <top style="medium">
        <color indexed="64"/>
      </top>
      <bottom style="medium">
        <color indexed="64"/>
      </bottom>
      <diagonal/>
    </border>
    <border>
      <left/>
      <right/>
      <top/>
      <bottom style="thick">
        <color rgb="FF002060"/>
      </bottom>
      <diagonal/>
    </border>
    <border>
      <left/>
      <right style="thick">
        <color rgb="FF002060"/>
      </right>
      <top/>
      <bottom style="thick">
        <color rgb="FF002060"/>
      </bottom>
      <diagonal/>
    </border>
    <border>
      <left style="medium">
        <color indexed="56"/>
      </left>
      <right/>
      <top style="medium">
        <color indexed="56"/>
      </top>
      <bottom style="medium">
        <color indexed="56"/>
      </bottom>
      <diagonal/>
    </border>
    <border>
      <left/>
      <right/>
      <top style="dashed">
        <color indexed="54"/>
      </top>
      <bottom style="dashed">
        <color indexed="54"/>
      </bottom>
      <diagonal/>
    </border>
    <border>
      <left/>
      <right style="thin">
        <color indexed="54"/>
      </right>
      <top style="dashed">
        <color indexed="54"/>
      </top>
      <bottom style="dashed">
        <color indexed="54"/>
      </bottom>
      <diagonal/>
    </border>
    <border>
      <left style="thin">
        <color indexed="54"/>
      </left>
      <right style="thin">
        <color indexed="54"/>
      </right>
      <top style="dashed">
        <color indexed="54"/>
      </top>
      <bottom style="dashed">
        <color indexed="54"/>
      </bottom>
      <diagonal/>
    </border>
    <border>
      <left style="thin">
        <color indexed="54"/>
      </left>
      <right/>
      <top style="medium">
        <color indexed="56"/>
      </top>
      <bottom/>
      <diagonal/>
    </border>
    <border>
      <left style="thin">
        <color indexed="54"/>
      </left>
      <right/>
      <top/>
      <bottom/>
      <diagonal/>
    </border>
    <border>
      <left style="thin">
        <color indexed="54"/>
      </left>
      <right/>
      <top/>
      <bottom style="dashed">
        <color indexed="54"/>
      </bottom>
      <diagonal/>
    </border>
    <border>
      <left style="thin">
        <color indexed="54"/>
      </left>
      <right/>
      <top style="dashed">
        <color indexed="54"/>
      </top>
      <bottom style="dashed">
        <color indexed="54"/>
      </bottom>
      <diagonal/>
    </border>
    <border>
      <left/>
      <right style="thin">
        <color indexed="54"/>
      </right>
      <top style="dashed">
        <color indexed="54"/>
      </top>
      <bottom/>
      <diagonal/>
    </border>
    <border>
      <left style="thin">
        <color indexed="54"/>
      </left>
      <right style="thin">
        <color indexed="54"/>
      </right>
      <top style="dashed">
        <color indexed="54"/>
      </top>
      <bottom/>
      <diagonal/>
    </border>
    <border>
      <left style="thin">
        <color indexed="54"/>
      </left>
      <right/>
      <top style="dashed">
        <color indexed="54"/>
      </top>
      <bottom/>
      <diagonal/>
    </border>
    <border>
      <left/>
      <right/>
      <top/>
      <bottom style="dashed">
        <color indexed="54"/>
      </bottom>
      <diagonal/>
    </border>
    <border>
      <left/>
      <right/>
      <top style="dashed">
        <color indexed="54"/>
      </top>
      <bottom/>
      <diagonal/>
    </border>
    <border>
      <left/>
      <right style="thin">
        <color indexed="54"/>
      </right>
      <top/>
      <bottom style="dashed">
        <color indexed="54"/>
      </bottom>
      <diagonal/>
    </border>
    <border>
      <left style="thin">
        <color indexed="54"/>
      </left>
      <right style="thin">
        <color indexed="54"/>
      </right>
      <top/>
      <bottom style="dashed">
        <color indexed="54"/>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theme="0"/>
      </left>
      <right/>
      <top style="thin">
        <color indexed="64"/>
      </top>
      <bottom style="thin">
        <color theme="0"/>
      </bottom>
      <diagonal/>
    </border>
    <border>
      <left style="dashed">
        <color auto="1"/>
      </left>
      <right style="dashed">
        <color auto="1"/>
      </right>
      <top style="dashed">
        <color auto="1"/>
      </top>
      <bottom style="dashed">
        <color auto="1"/>
      </bottom>
      <diagonal/>
    </border>
    <border>
      <left style="dashed">
        <color auto="1"/>
      </left>
      <right/>
      <top style="dashed">
        <color auto="1"/>
      </top>
      <bottom style="dashed">
        <color auto="1"/>
      </bottom>
      <diagonal/>
    </border>
    <border>
      <left/>
      <right style="thin">
        <color rgb="FF002060"/>
      </right>
      <top/>
      <bottom style="medium">
        <color indexed="64"/>
      </bottom>
      <diagonal/>
    </border>
    <border>
      <left style="medium">
        <color rgb="FF002060"/>
      </left>
      <right/>
      <top/>
      <bottom style="medium">
        <color indexed="64"/>
      </bottom>
      <diagonal/>
    </border>
    <border>
      <left/>
      <right style="medium">
        <color rgb="FF002060"/>
      </right>
      <top/>
      <bottom style="medium">
        <color indexed="64"/>
      </bottom>
      <diagonal/>
    </border>
    <border>
      <left style="thin">
        <color indexed="64"/>
      </left>
      <right style="thin">
        <color indexed="64"/>
      </right>
      <top style="thin">
        <color indexed="64"/>
      </top>
      <bottom style="thin">
        <color indexed="64"/>
      </bottom>
      <diagonal/>
    </border>
  </borders>
  <cellStyleXfs count="137">
    <xf numFmtId="0" fontId="0"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9" fontId="36" fillId="0" borderId="0" applyFont="0" applyFill="0" applyBorder="0" applyAlignment="0" applyProtection="0"/>
    <xf numFmtId="9" fontId="37" fillId="0" borderId="0" applyFont="0" applyFill="0" applyBorder="0" applyAlignment="0" applyProtection="0"/>
    <xf numFmtId="0" fontId="1" fillId="0" borderId="0" applyNumberFormat="0" applyFont="0" applyFill="0" applyBorder="0" applyAlignment="0" applyProtection="0">
      <alignment vertical="top"/>
    </xf>
    <xf numFmtId="0" fontId="32" fillId="0" borderId="0"/>
    <xf numFmtId="0" fontId="1" fillId="0" borderId="0"/>
    <xf numFmtId="0" fontId="38" fillId="0" borderId="0"/>
    <xf numFmtId="44" fontId="32" fillId="0" borderId="0" applyFont="0" applyFill="0" applyBorder="0" applyAlignment="0" applyProtection="0"/>
    <xf numFmtId="0" fontId="39" fillId="0" borderId="0"/>
    <xf numFmtId="0" fontId="1" fillId="0" borderId="0"/>
    <xf numFmtId="177" fontId="1" fillId="0" borderId="0" applyFont="0" applyFill="0" applyBorder="0" applyAlignment="0" applyProtection="0"/>
    <xf numFmtId="0" fontId="36" fillId="14"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16" borderId="0" applyNumberFormat="0" applyBorder="0" applyAlignment="0" applyProtection="0"/>
    <xf numFmtId="0" fontId="36" fillId="18" borderId="0" applyNumberFormat="0" applyBorder="0" applyAlignment="0" applyProtection="0"/>
    <xf numFmtId="0" fontId="36" fillId="15" borderId="0" applyNumberFormat="0" applyBorder="0" applyAlignment="0" applyProtection="0"/>
    <xf numFmtId="0" fontId="36" fillId="19" borderId="0" applyNumberFormat="0" applyBorder="0" applyAlignment="0" applyProtection="0"/>
    <xf numFmtId="0" fontId="36" fillId="20" borderId="0" applyNumberFormat="0" applyBorder="0" applyAlignment="0" applyProtection="0"/>
    <xf numFmtId="0" fontId="36" fillId="18" borderId="0" applyNumberFormat="0" applyBorder="0" applyAlignment="0" applyProtection="0"/>
    <xf numFmtId="0" fontId="36" fillId="16" borderId="0" applyNumberFormat="0" applyBorder="0" applyAlignment="0" applyProtection="0"/>
    <xf numFmtId="0" fontId="42" fillId="18"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0" borderId="0" applyNumberFormat="0" applyBorder="0" applyAlignment="0" applyProtection="0"/>
    <xf numFmtId="0" fontId="42" fillId="18" borderId="0" applyNumberFormat="0" applyBorder="0" applyAlignment="0" applyProtection="0"/>
    <xf numFmtId="0" fontId="42" fillId="15" borderId="0" applyNumberFormat="0" applyBorder="0" applyAlignment="0" applyProtection="0"/>
    <xf numFmtId="0" fontId="1" fillId="0" borderId="0"/>
    <xf numFmtId="0" fontId="1" fillId="0" borderId="0"/>
    <xf numFmtId="9" fontId="32" fillId="0" borderId="0" applyFont="0" applyFill="0" applyBorder="0" applyAlignment="0" applyProtection="0"/>
    <xf numFmtId="173" fontId="1" fillId="0" borderId="0"/>
    <xf numFmtId="0" fontId="1" fillId="0" borderId="0"/>
    <xf numFmtId="9" fontId="44" fillId="0" borderId="0" applyFont="0" applyFill="0" applyBorder="0" applyAlignment="0" applyProtection="0"/>
    <xf numFmtId="0" fontId="32" fillId="0" borderId="0"/>
    <xf numFmtId="44" fontId="32" fillId="0" borderId="0" applyFont="0" applyFill="0" applyBorder="0" applyAlignment="0" applyProtection="0"/>
    <xf numFmtId="9"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0" fontId="38" fillId="0" borderId="0"/>
    <xf numFmtId="44" fontId="1"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628">
    <xf numFmtId="0" fontId="0" fillId="0" borderId="0" xfId="0"/>
    <xf numFmtId="0" fontId="1" fillId="0" borderId="0" xfId="8"/>
    <xf numFmtId="0" fontId="3" fillId="0" borderId="0" xfId="8" applyFont="1"/>
    <xf numFmtId="14" fontId="3" fillId="5" borderId="0" xfId="8" applyNumberFormat="1" applyFont="1" applyFill="1" applyAlignment="1" applyProtection="1">
      <alignment horizontal="left"/>
      <protection locked="0"/>
    </xf>
    <xf numFmtId="0" fontId="3" fillId="0" borderId="0" xfId="8" applyFont="1" applyAlignment="1">
      <alignment vertical="center"/>
    </xf>
    <xf numFmtId="14" fontId="3" fillId="0" borderId="0" xfId="8" applyNumberFormat="1" applyFont="1"/>
    <xf numFmtId="0" fontId="3" fillId="0" borderId="0" xfId="8" applyFont="1" applyAlignment="1">
      <alignment vertical="top"/>
    </xf>
    <xf numFmtId="0" fontId="3" fillId="6" borderId="0" xfId="8" applyFont="1" applyFill="1"/>
    <xf numFmtId="0" fontId="5" fillId="0" borderId="0" xfId="9" applyFont="1"/>
    <xf numFmtId="0" fontId="1" fillId="0" borderId="0" xfId="9"/>
    <xf numFmtId="44" fontId="1" fillId="0" borderId="0" xfId="3" applyFont="1" applyProtection="1"/>
    <xf numFmtId="0" fontId="6" fillId="0" borderId="0" xfId="9" applyFont="1"/>
    <xf numFmtId="0" fontId="7" fillId="0" borderId="0" xfId="9" applyFont="1" applyAlignment="1">
      <alignment horizontal="right"/>
    </xf>
    <xf numFmtId="0" fontId="1" fillId="0" borderId="2" xfId="9" applyBorder="1"/>
    <xf numFmtId="44" fontId="1" fillId="0" borderId="2" xfId="3" applyFont="1" applyBorder="1" applyProtection="1"/>
    <xf numFmtId="0" fontId="7" fillId="0" borderId="0" xfId="9" applyFont="1"/>
    <xf numFmtId="165" fontId="1" fillId="0" borderId="3" xfId="9" applyNumberFormat="1" applyBorder="1"/>
    <xf numFmtId="44" fontId="1" fillId="0" borderId="0" xfId="3" applyFont="1" applyBorder="1" applyProtection="1"/>
    <xf numFmtId="0" fontId="8" fillId="0" borderId="0" xfId="9" applyFont="1"/>
    <xf numFmtId="0" fontId="6" fillId="7" borderId="4" xfId="11" applyFont="1" applyFill="1" applyBorder="1" applyAlignment="1">
      <alignment horizontal="center" vertical="center" wrapText="1"/>
    </xf>
    <xf numFmtId="44" fontId="8" fillId="0" borderId="2" xfId="3" applyFont="1" applyFill="1" applyBorder="1" applyProtection="1"/>
    <xf numFmtId="0" fontId="9" fillId="0" borderId="0" xfId="9" applyFont="1"/>
    <xf numFmtId="0" fontId="10" fillId="0" borderId="0" xfId="9" applyFont="1"/>
    <xf numFmtId="0" fontId="1" fillId="0" borderId="5" xfId="9" applyBorder="1"/>
    <xf numFmtId="0" fontId="1" fillId="0" borderId="6" xfId="9" applyBorder="1"/>
    <xf numFmtId="0" fontId="25" fillId="6" borderId="5" xfId="9" applyFont="1" applyFill="1" applyBorder="1"/>
    <xf numFmtId="0" fontId="26" fillId="6" borderId="0" xfId="9" applyFont="1" applyFill="1"/>
    <xf numFmtId="0" fontId="25" fillId="6" borderId="0" xfId="9" applyFont="1" applyFill="1"/>
    <xf numFmtId="168" fontId="26" fillId="6" borderId="7" xfId="3" applyNumberFormat="1" applyFont="1" applyFill="1" applyBorder="1" applyProtection="1"/>
    <xf numFmtId="0" fontId="7" fillId="0" borderId="6" xfId="9" applyFont="1" applyBorder="1"/>
    <xf numFmtId="0" fontId="11" fillId="0" borderId="0" xfId="9" applyFont="1"/>
    <xf numFmtId="0" fontId="3" fillId="0" borderId="0" xfId="9" applyFont="1"/>
    <xf numFmtId="0" fontId="12" fillId="0" borderId="0" xfId="9" applyFont="1"/>
    <xf numFmtId="0" fontId="27" fillId="6" borderId="5" xfId="9" applyFont="1" applyFill="1" applyBorder="1"/>
    <xf numFmtId="0" fontId="28" fillId="6" borderId="0" xfId="9" applyFont="1" applyFill="1"/>
    <xf numFmtId="0" fontId="27" fillId="6" borderId="0" xfId="9" applyFont="1" applyFill="1"/>
    <xf numFmtId="0" fontId="1" fillId="0" borderId="8" xfId="9" applyBorder="1"/>
    <xf numFmtId="0" fontId="1" fillId="0" borderId="7" xfId="9" applyBorder="1"/>
    <xf numFmtId="44" fontId="1" fillId="0" borderId="7" xfId="3" applyFont="1" applyBorder="1" applyProtection="1"/>
    <xf numFmtId="0" fontId="1" fillId="0" borderId="9" xfId="9" applyBorder="1"/>
    <xf numFmtId="0" fontId="26" fillId="6" borderId="0" xfId="9" applyFont="1" applyFill="1" applyAlignment="1">
      <alignment horizontal="center"/>
    </xf>
    <xf numFmtId="44" fontId="1" fillId="3" borderId="2" xfId="3" applyFont="1" applyFill="1" applyBorder="1" applyProtection="1">
      <protection locked="0"/>
    </xf>
    <xf numFmtId="0" fontId="1" fillId="0" borderId="0" xfId="9" applyAlignment="1">
      <alignment vertical="center" wrapText="1"/>
    </xf>
    <xf numFmtId="0" fontId="8" fillId="0" borderId="0" xfId="9" applyFont="1" applyAlignment="1">
      <alignment vertical="center" wrapText="1"/>
    </xf>
    <xf numFmtId="0" fontId="12" fillId="0" borderId="0" xfId="9" applyFont="1" applyAlignment="1">
      <alignment vertical="center" wrapText="1"/>
    </xf>
    <xf numFmtId="0" fontId="26" fillId="6" borderId="0" xfId="9" applyFont="1" applyFill="1" applyAlignment="1">
      <alignment horizontal="center" vertical="center" wrapText="1"/>
    </xf>
    <xf numFmtId="0" fontId="5" fillId="0" borderId="0" xfId="9" applyFont="1" applyAlignment="1">
      <alignment vertical="center" wrapText="1"/>
    </xf>
    <xf numFmtId="1" fontId="1" fillId="3" borderId="2" xfId="9" applyNumberFormat="1" applyFill="1" applyBorder="1" applyAlignment="1" applyProtection="1">
      <alignment horizontal="center"/>
      <protection locked="0"/>
    </xf>
    <xf numFmtId="0" fontId="12" fillId="7" borderId="10" xfId="9" applyFont="1" applyFill="1" applyBorder="1"/>
    <xf numFmtId="0" fontId="1" fillId="7" borderId="3" xfId="9" applyFill="1" applyBorder="1"/>
    <xf numFmtId="0" fontId="12" fillId="7" borderId="4" xfId="9" applyFont="1" applyFill="1" applyBorder="1" applyAlignment="1">
      <alignment horizontal="center"/>
    </xf>
    <xf numFmtId="44" fontId="5" fillId="0" borderId="0" xfId="3" applyFont="1" applyProtection="1"/>
    <xf numFmtId="0" fontId="2" fillId="0" borderId="0" xfId="8" applyFont="1" applyAlignment="1">
      <alignment vertical="center"/>
    </xf>
    <xf numFmtId="0" fontId="5" fillId="0" borderId="0" xfId="8" applyFont="1"/>
    <xf numFmtId="0" fontId="9" fillId="0" borderId="0" xfId="8" applyFont="1" applyAlignment="1">
      <alignment vertical="center"/>
    </xf>
    <xf numFmtId="0" fontId="25" fillId="6" borderId="11" xfId="8" applyFont="1" applyFill="1" applyBorder="1" applyAlignment="1">
      <alignment horizontal="center" vertical="center" wrapText="1"/>
    </xf>
    <xf numFmtId="167" fontId="25" fillId="6" borderId="11" xfId="8" applyNumberFormat="1" applyFont="1" applyFill="1" applyBorder="1" applyAlignment="1">
      <alignment horizontal="center" vertical="center" wrapText="1"/>
    </xf>
    <xf numFmtId="0" fontId="11" fillId="0" borderId="0" xfId="8" applyFont="1" applyAlignment="1">
      <alignment horizontal="center" vertical="center" wrapText="1"/>
    </xf>
    <xf numFmtId="0" fontId="5" fillId="0" borderId="0" xfId="8" applyFont="1" applyAlignment="1">
      <alignment vertical="center"/>
    </xf>
    <xf numFmtId="167" fontId="5" fillId="0" borderId="0" xfId="8" applyNumberFormat="1" applyFont="1"/>
    <xf numFmtId="0" fontId="5" fillId="0" borderId="0" xfId="8" applyFont="1" applyAlignment="1">
      <alignment horizontal="center"/>
    </xf>
    <xf numFmtId="0" fontId="13" fillId="0" borderId="0" xfId="9" applyFont="1" applyAlignment="1">
      <alignment vertical="center" wrapText="1"/>
    </xf>
    <xf numFmtId="0" fontId="3" fillId="0" borderId="0" xfId="9" applyFont="1" applyAlignment="1">
      <alignment vertical="center" wrapText="1"/>
    </xf>
    <xf numFmtId="0" fontId="28" fillId="0" borderId="0" xfId="9" applyFont="1" applyAlignment="1">
      <alignment horizontal="center" vertical="center" wrapText="1"/>
    </xf>
    <xf numFmtId="0" fontId="14" fillId="0" borderId="0" xfId="9" applyFont="1" applyAlignment="1">
      <alignment vertical="center" wrapText="1"/>
    </xf>
    <xf numFmtId="0" fontId="26" fillId="6" borderId="27" xfId="9" applyFont="1" applyFill="1" applyBorder="1" applyAlignment="1">
      <alignment vertical="center" wrapText="1"/>
    </xf>
    <xf numFmtId="0" fontId="26" fillId="6" borderId="28" xfId="9" applyFont="1" applyFill="1" applyBorder="1" applyAlignment="1">
      <alignment vertical="center" wrapText="1"/>
    </xf>
    <xf numFmtId="0" fontId="3" fillId="0" borderId="31" xfId="9" applyFont="1" applyBorder="1" applyAlignment="1">
      <alignment horizontal="center" vertical="center" wrapText="1"/>
    </xf>
    <xf numFmtId="0" fontId="3" fillId="9" borderId="32" xfId="9" applyFont="1" applyFill="1" applyBorder="1" applyAlignment="1">
      <alignment horizontal="center" vertical="center" wrapText="1"/>
    </xf>
    <xf numFmtId="0" fontId="3" fillId="9" borderId="33" xfId="9" applyFont="1" applyFill="1" applyBorder="1" applyAlignment="1">
      <alignment horizontal="center" vertical="center" wrapText="1"/>
    </xf>
    <xf numFmtId="0" fontId="3" fillId="8" borderId="33" xfId="9" applyFont="1" applyFill="1" applyBorder="1" applyAlignment="1">
      <alignment horizontal="center" vertical="center" wrapText="1"/>
    </xf>
    <xf numFmtId="0" fontId="3" fillId="0" borderId="32" xfId="9" applyFont="1" applyBorder="1" applyAlignment="1">
      <alignment horizontal="center" vertical="center" wrapText="1"/>
    </xf>
    <xf numFmtId="0" fontId="3" fillId="0" borderId="33" xfId="9" applyFont="1" applyBorder="1" applyAlignment="1">
      <alignment horizontal="center" vertical="center" wrapText="1"/>
    </xf>
    <xf numFmtId="0" fontId="3" fillId="8" borderId="36" xfId="9" applyFont="1" applyFill="1" applyBorder="1" applyAlignment="1">
      <alignment horizontal="center" vertical="center" wrapText="1"/>
    </xf>
    <xf numFmtId="0" fontId="3" fillId="8" borderId="35" xfId="9" applyFont="1" applyFill="1" applyBorder="1" applyAlignment="1">
      <alignment horizontal="center" vertical="center" wrapText="1"/>
    </xf>
    <xf numFmtId="0" fontId="3" fillId="0" borderId="0" xfId="9" applyFont="1" applyAlignment="1">
      <alignment horizontal="center" vertical="center" wrapText="1"/>
    </xf>
    <xf numFmtId="0" fontId="3" fillId="0" borderId="0" xfId="9" applyFont="1" applyAlignment="1">
      <alignment horizontal="right" vertical="center"/>
    </xf>
    <xf numFmtId="0" fontId="26" fillId="6" borderId="30" xfId="9" applyFont="1" applyFill="1" applyBorder="1" applyAlignment="1">
      <alignment horizontal="center" vertical="center" wrapText="1"/>
    </xf>
    <xf numFmtId="0" fontId="3" fillId="0" borderId="12" xfId="9" applyFont="1" applyBorder="1" applyAlignment="1">
      <alignment vertical="center" wrapText="1"/>
    </xf>
    <xf numFmtId="2" fontId="3" fillId="10" borderId="1" xfId="9" applyNumberFormat="1" applyFont="1" applyFill="1" applyBorder="1" applyAlignment="1" applyProtection="1">
      <alignment horizontal="center" vertical="center"/>
      <protection locked="0"/>
    </xf>
    <xf numFmtId="170" fontId="8" fillId="0" borderId="0" xfId="3" applyNumberFormat="1" applyFont="1" applyFill="1" applyBorder="1" applyAlignment="1">
      <alignment horizontal="right" vertical="center"/>
    </xf>
    <xf numFmtId="170" fontId="18" fillId="0" borderId="0" xfId="3" applyNumberFormat="1" applyFont="1" applyFill="1" applyBorder="1" applyAlignment="1">
      <alignment horizontal="right" vertical="center"/>
    </xf>
    <xf numFmtId="170" fontId="18" fillId="0" borderId="14" xfId="3" applyNumberFormat="1" applyFont="1" applyFill="1" applyBorder="1" applyAlignment="1">
      <alignment horizontal="right" vertical="center"/>
    </xf>
    <xf numFmtId="0" fontId="8" fillId="0" borderId="0" xfId="8" applyFont="1" applyAlignment="1">
      <alignment horizontal="left" vertical="center"/>
    </xf>
    <xf numFmtId="0" fontId="8" fillId="0" borderId="15" xfId="8" applyFont="1" applyBorder="1" applyAlignment="1">
      <alignment vertical="center"/>
    </xf>
    <xf numFmtId="0" fontId="9" fillId="0" borderId="0" xfId="8" applyFont="1" applyAlignment="1">
      <alignment horizontal="center" vertical="center"/>
    </xf>
    <xf numFmtId="0" fontId="8" fillId="0" borderId="0" xfId="8" applyFont="1" applyAlignment="1">
      <alignment vertical="center"/>
    </xf>
    <xf numFmtId="0" fontId="8" fillId="0" borderId="0" xfId="8" applyFont="1" applyAlignment="1">
      <alignment horizontal="right" vertical="center"/>
    </xf>
    <xf numFmtId="0" fontId="8" fillId="0" borderId="15" xfId="8" applyFont="1" applyBorder="1" applyAlignment="1">
      <alignment horizontal="left" vertical="center"/>
    </xf>
    <xf numFmtId="1" fontId="9" fillId="0" borderId="0" xfId="8" applyNumberFormat="1" applyFont="1" applyAlignment="1">
      <alignment horizontal="center" vertical="center"/>
    </xf>
    <xf numFmtId="4" fontId="9" fillId="0" borderId="0" xfId="8" applyNumberFormat="1" applyFont="1" applyAlignment="1">
      <alignment vertical="center"/>
    </xf>
    <xf numFmtId="44" fontId="9" fillId="0" borderId="0" xfId="3" applyFont="1" applyBorder="1" applyAlignment="1">
      <alignment vertical="center"/>
    </xf>
    <xf numFmtId="44" fontId="9" fillId="0" borderId="0" xfId="3" applyFont="1" applyBorder="1" applyAlignment="1">
      <alignment horizontal="right" vertical="center"/>
    </xf>
    <xf numFmtId="1" fontId="25" fillId="6" borderId="11" xfId="8" applyNumberFormat="1" applyFont="1" applyFill="1" applyBorder="1" applyAlignment="1">
      <alignment horizontal="center" vertical="center" wrapText="1"/>
    </xf>
    <xf numFmtId="4" fontId="25" fillId="6" borderId="11" xfId="8" applyNumberFormat="1" applyFont="1" applyFill="1" applyBorder="1" applyAlignment="1">
      <alignment horizontal="center" vertical="center" wrapText="1"/>
    </xf>
    <xf numFmtId="44" fontId="25" fillId="6" borderId="11" xfId="3" applyFont="1" applyFill="1" applyBorder="1" applyAlignment="1">
      <alignment horizontal="center" vertical="center" wrapText="1"/>
    </xf>
    <xf numFmtId="0" fontId="1" fillId="0" borderId="11" xfId="8" applyBorder="1" applyAlignment="1">
      <alignment horizontal="center"/>
    </xf>
    <xf numFmtId="1" fontId="1" fillId="0" borderId="11" xfId="8" applyNumberFormat="1" applyBorder="1" applyAlignment="1">
      <alignment horizontal="center"/>
    </xf>
    <xf numFmtId="4" fontId="25" fillId="6" borderId="11" xfId="8" applyNumberFormat="1" applyFont="1" applyFill="1" applyBorder="1" applyAlignment="1">
      <alignment horizontal="right" vertical="center" wrapText="1"/>
    </xf>
    <xf numFmtId="171" fontId="25" fillId="6" borderId="16" xfId="3" applyNumberFormat="1" applyFont="1" applyFill="1" applyBorder="1" applyAlignment="1">
      <alignment horizontal="center" vertical="center" wrapText="1"/>
    </xf>
    <xf numFmtId="167" fontId="5" fillId="0" borderId="0" xfId="8" applyNumberFormat="1" applyFont="1" applyAlignment="1">
      <alignment horizontal="center"/>
    </xf>
    <xf numFmtId="44" fontId="21" fillId="0" borderId="17" xfId="3" applyFont="1" applyFill="1" applyBorder="1" applyAlignment="1">
      <alignment horizontal="right" vertical="center" wrapText="1"/>
    </xf>
    <xf numFmtId="172" fontId="21" fillId="0" borderId="17" xfId="3" applyNumberFormat="1" applyFont="1" applyFill="1" applyBorder="1" applyAlignment="1">
      <alignment horizontal="right" vertical="center"/>
    </xf>
    <xf numFmtId="44" fontId="30" fillId="0" borderId="17" xfId="3" applyFont="1" applyFill="1" applyBorder="1" applyAlignment="1">
      <alignment horizontal="right" vertical="center" wrapText="1"/>
    </xf>
    <xf numFmtId="1" fontId="5" fillId="0" borderId="0" xfId="8" applyNumberFormat="1" applyFont="1" applyAlignment="1">
      <alignment horizontal="center"/>
    </xf>
    <xf numFmtId="4" fontId="5" fillId="0" borderId="0" xfId="8" applyNumberFormat="1" applyFont="1"/>
    <xf numFmtId="44" fontId="5" fillId="0" borderId="0" xfId="3" applyFont="1"/>
    <xf numFmtId="0" fontId="3" fillId="0" borderId="0" xfId="8" applyFont="1" applyAlignment="1">
      <alignment horizontal="center"/>
    </xf>
    <xf numFmtId="2" fontId="3" fillId="0" borderId="0" xfId="8" applyNumberFormat="1" applyFont="1"/>
    <xf numFmtId="0" fontId="12" fillId="0" borderId="0" xfId="8" applyFont="1" applyAlignment="1">
      <alignment horizontal="center"/>
    </xf>
    <xf numFmtId="0" fontId="12" fillId="0" borderId="0" xfId="8" applyFont="1"/>
    <xf numFmtId="0" fontId="12" fillId="0" borderId="0" xfId="8" applyFont="1" applyAlignment="1">
      <alignment horizontal="center" vertical="center"/>
    </xf>
    <xf numFmtId="2" fontId="26" fillId="6" borderId="18" xfId="8" applyNumberFormat="1" applyFont="1" applyFill="1" applyBorder="1" applyAlignment="1">
      <alignment horizontal="center" vertical="center"/>
    </xf>
    <xf numFmtId="2" fontId="26" fillId="6" borderId="19" xfId="8" applyNumberFormat="1" applyFont="1" applyFill="1" applyBorder="1" applyAlignment="1">
      <alignment horizontal="center" vertical="center"/>
    </xf>
    <xf numFmtId="2" fontId="26" fillId="6" borderId="20" xfId="8" applyNumberFormat="1" applyFont="1" applyFill="1" applyBorder="1" applyAlignment="1">
      <alignment horizontal="center" vertical="center"/>
    </xf>
    <xf numFmtId="0" fontId="3" fillId="0" borderId="0" xfId="8" applyFont="1" applyAlignment="1">
      <alignment horizontal="right"/>
    </xf>
    <xf numFmtId="2" fontId="3" fillId="0" borderId="21" xfId="8" applyNumberFormat="1" applyFont="1" applyBorder="1" applyAlignment="1">
      <alignment horizontal="right"/>
    </xf>
    <xf numFmtId="2" fontId="3" fillId="0" borderId="11" xfId="8" applyNumberFormat="1" applyFont="1" applyBorder="1" applyAlignment="1">
      <alignment horizontal="right"/>
    </xf>
    <xf numFmtId="2" fontId="3" fillId="0" borderId="11" xfId="8" applyNumberFormat="1" applyFont="1" applyBorder="1"/>
    <xf numFmtId="0" fontId="12" fillId="0" borderId="0" xfId="8" applyFont="1" applyAlignment="1">
      <alignment horizontal="left"/>
    </xf>
    <xf numFmtId="2" fontId="3" fillId="0" borderId="11" xfId="8" applyNumberFormat="1" applyFont="1" applyBorder="1" applyAlignment="1">
      <alignment horizontal="left"/>
    </xf>
    <xf numFmtId="0" fontId="3" fillId="0" borderId="0" xfId="8" applyFont="1" applyAlignment="1">
      <alignment horizontal="left"/>
    </xf>
    <xf numFmtId="0" fontId="3" fillId="0" borderId="11" xfId="8" applyFont="1" applyBorder="1" applyAlignment="1">
      <alignment horizontal="center"/>
    </xf>
    <xf numFmtId="0" fontId="3" fillId="0" borderId="2" xfId="8" applyFont="1" applyBorder="1" applyAlignment="1">
      <alignment horizontal="center"/>
    </xf>
    <xf numFmtId="0" fontId="3" fillId="0" borderId="2" xfId="8" applyFont="1" applyBorder="1"/>
    <xf numFmtId="14" fontId="3" fillId="0" borderId="0" xfId="8" applyNumberFormat="1" applyFont="1" applyAlignment="1">
      <alignment horizontal="left"/>
    </xf>
    <xf numFmtId="167" fontId="1" fillId="0" borderId="11" xfId="8" applyNumberFormat="1" applyBorder="1"/>
    <xf numFmtId="1" fontId="1" fillId="10" borderId="11" xfId="8" applyNumberFormat="1" applyFill="1" applyBorder="1" applyAlignment="1" applyProtection="1">
      <alignment horizontal="center"/>
      <protection locked="0"/>
    </xf>
    <xf numFmtId="4" fontId="1" fillId="0" borderId="11" xfId="8" applyNumberFormat="1" applyBorder="1"/>
    <xf numFmtId="44" fontId="1" fillId="0" borderId="11" xfId="14" applyFont="1" applyBorder="1" applyAlignment="1"/>
    <xf numFmtId="44" fontId="1" fillId="0" borderId="11" xfId="3" applyFont="1" applyBorder="1" applyAlignment="1"/>
    <xf numFmtId="0" fontId="6" fillId="7" borderId="3" xfId="11" applyFont="1" applyFill="1" applyBorder="1" applyAlignment="1">
      <alignment horizontal="left" vertical="center" wrapText="1"/>
    </xf>
    <xf numFmtId="0" fontId="6" fillId="11" borderId="0" xfId="9" applyFont="1" applyFill="1"/>
    <xf numFmtId="166" fontId="6" fillId="11" borderId="0" xfId="3" applyNumberFormat="1" applyFont="1" applyFill="1" applyBorder="1" applyProtection="1"/>
    <xf numFmtId="168" fontId="6" fillId="11" borderId="2" xfId="3" applyNumberFormat="1" applyFont="1" applyFill="1" applyBorder="1" applyProtection="1"/>
    <xf numFmtId="0" fontId="7" fillId="7" borderId="3" xfId="11" applyFont="1" applyFill="1" applyBorder="1" applyAlignment="1">
      <alignment horizontal="left" vertical="center" wrapText="1"/>
    </xf>
    <xf numFmtId="0" fontId="1" fillId="0" borderId="0" xfId="9" applyAlignment="1">
      <alignment horizontal="left"/>
    </xf>
    <xf numFmtId="0" fontId="5" fillId="0" borderId="0" xfId="9" applyFont="1" applyAlignment="1">
      <alignment horizontal="left"/>
    </xf>
    <xf numFmtId="0" fontId="1" fillId="0" borderId="22" xfId="9" applyBorder="1"/>
    <xf numFmtId="0" fontId="8" fillId="0" borderId="23" xfId="9" applyFont="1" applyBorder="1"/>
    <xf numFmtId="0" fontId="1" fillId="0" borderId="23" xfId="9" applyBorder="1"/>
    <xf numFmtId="44" fontId="1" fillId="0" borderId="23" xfId="3" applyFont="1" applyBorder="1" applyProtection="1"/>
    <xf numFmtId="0" fontId="1" fillId="0" borderId="24" xfId="9" applyBorder="1"/>
    <xf numFmtId="44" fontId="3" fillId="0" borderId="2" xfId="3" applyFont="1" applyBorder="1" applyProtection="1"/>
    <xf numFmtId="0" fontId="1" fillId="0" borderId="11" xfId="0" applyFont="1" applyBorder="1" applyAlignment="1">
      <alignment horizontal="center" vertical="center"/>
    </xf>
    <xf numFmtId="0" fontId="8" fillId="0" borderId="0" xfId="9" applyFont="1" applyAlignment="1">
      <alignment vertical="center"/>
    </xf>
    <xf numFmtId="167" fontId="7" fillId="9" borderId="11" xfId="9" applyNumberFormat="1" applyFont="1" applyFill="1" applyBorder="1" applyAlignment="1">
      <alignment horizontal="center" vertical="center"/>
    </xf>
    <xf numFmtId="167" fontId="7" fillId="9" borderId="10" xfId="9" applyNumberFormat="1" applyFont="1" applyFill="1" applyBorder="1" applyAlignment="1">
      <alignment vertical="center"/>
    </xf>
    <xf numFmtId="174" fontId="7" fillId="9" borderId="11" xfId="9" applyNumberFormat="1" applyFont="1" applyFill="1" applyBorder="1" applyAlignment="1">
      <alignment horizontal="center" vertical="center"/>
    </xf>
    <xf numFmtId="173" fontId="7" fillId="9" borderId="11" xfId="9" applyNumberFormat="1" applyFont="1" applyFill="1" applyBorder="1" applyAlignment="1">
      <alignment vertical="center"/>
    </xf>
    <xf numFmtId="167" fontId="25" fillId="6" borderId="37" xfId="9" applyNumberFormat="1" applyFont="1" applyFill="1" applyBorder="1" applyAlignment="1">
      <alignment horizontal="center" vertical="center" wrapText="1"/>
    </xf>
    <xf numFmtId="175" fontId="25" fillId="6" borderId="37" xfId="9" applyNumberFormat="1" applyFont="1" applyFill="1" applyBorder="1" applyAlignment="1">
      <alignment horizontal="center" vertical="center" wrapText="1"/>
    </xf>
    <xf numFmtId="44" fontId="25" fillId="6" borderId="37" xfId="14" applyFont="1" applyFill="1" applyBorder="1" applyAlignment="1">
      <alignment horizontal="center" vertical="center" wrapText="1"/>
    </xf>
    <xf numFmtId="0" fontId="25" fillId="6" borderId="38" xfId="9" applyFont="1" applyFill="1" applyBorder="1" applyAlignment="1">
      <alignment vertical="center"/>
    </xf>
    <xf numFmtId="0" fontId="3" fillId="0" borderId="0" xfId="8" applyFont="1" applyAlignment="1">
      <alignment wrapText="1"/>
    </xf>
    <xf numFmtId="0" fontId="28" fillId="6" borderId="22" xfId="8" applyFont="1" applyFill="1" applyBorder="1" applyAlignment="1">
      <alignment horizontal="center"/>
    </xf>
    <xf numFmtId="0" fontId="3" fillId="9" borderId="5" xfId="8" applyFont="1" applyFill="1" applyBorder="1" applyAlignment="1">
      <alignment horizontal="center"/>
    </xf>
    <xf numFmtId="0" fontId="3" fillId="0" borderId="5" xfId="8" applyFont="1" applyBorder="1" applyAlignment="1">
      <alignment horizontal="center"/>
    </xf>
    <xf numFmtId="14" fontId="28" fillId="6" borderId="39" xfId="8" applyNumberFormat="1" applyFont="1" applyFill="1" applyBorder="1" applyAlignment="1">
      <alignment horizontal="center"/>
    </xf>
    <xf numFmtId="2" fontId="3" fillId="9" borderId="40" xfId="8" applyNumberFormat="1" applyFont="1" applyFill="1" applyBorder="1" applyAlignment="1">
      <alignment horizontal="center"/>
    </xf>
    <xf numFmtId="2" fontId="3" fillId="0" borderId="40" xfId="8" applyNumberFormat="1" applyFont="1" applyBorder="1" applyAlignment="1">
      <alignment horizontal="center"/>
    </xf>
    <xf numFmtId="0" fontId="3" fillId="0" borderId="40" xfId="8" applyFont="1" applyBorder="1" applyAlignment="1">
      <alignment horizontal="center"/>
    </xf>
    <xf numFmtId="0" fontId="3" fillId="9" borderId="40" xfId="8" applyFont="1" applyFill="1" applyBorder="1" applyAlignment="1">
      <alignment horizontal="center"/>
    </xf>
    <xf numFmtId="0" fontId="3" fillId="6" borderId="0" xfId="9" applyFont="1" applyFill="1" applyAlignment="1">
      <alignment vertical="center" wrapText="1"/>
    </xf>
    <xf numFmtId="0" fontId="2" fillId="0" borderId="0" xfId="8" applyFont="1" applyAlignment="1">
      <alignment horizontal="center" vertical="center"/>
    </xf>
    <xf numFmtId="4" fontId="9" fillId="0" borderId="0" xfId="8" applyNumberFormat="1" applyFont="1" applyAlignment="1">
      <alignment horizontal="center" vertical="center"/>
    </xf>
    <xf numFmtId="3" fontId="9" fillId="0" borderId="0" xfId="8" applyNumberFormat="1" applyFont="1" applyAlignment="1">
      <alignment horizontal="center" vertical="center"/>
    </xf>
    <xf numFmtId="167" fontId="8" fillId="0" borderId="0" xfId="8" applyNumberFormat="1" applyFont="1" applyAlignment="1">
      <alignment horizontal="right" vertical="center"/>
    </xf>
    <xf numFmtId="3" fontId="8" fillId="0" borderId="0" xfId="8" applyNumberFormat="1" applyFont="1" applyAlignment="1">
      <alignment vertical="center"/>
    </xf>
    <xf numFmtId="167" fontId="8" fillId="0" borderId="0" xfId="8" applyNumberFormat="1" applyFont="1" applyAlignment="1">
      <alignment vertical="center"/>
    </xf>
    <xf numFmtId="1" fontId="8" fillId="0" borderId="0" xfId="8" applyNumberFormat="1" applyFont="1" applyAlignment="1">
      <alignment horizontal="center" vertical="center"/>
    </xf>
    <xf numFmtId="44" fontId="8" fillId="0" borderId="0" xfId="3" applyFont="1" applyBorder="1" applyAlignment="1">
      <alignment vertical="center"/>
    </xf>
    <xf numFmtId="0" fontId="31" fillId="0" borderId="0" xfId="8" applyFont="1" applyAlignment="1">
      <alignment vertical="center"/>
    </xf>
    <xf numFmtId="44" fontId="8" fillId="0" borderId="0" xfId="3" applyFont="1" applyFill="1" applyBorder="1" applyAlignment="1">
      <alignment horizontal="right" vertical="center"/>
    </xf>
    <xf numFmtId="4" fontId="5" fillId="0" borderId="0" xfId="8" applyNumberFormat="1" applyFont="1" applyAlignment="1">
      <alignment horizontal="center"/>
    </xf>
    <xf numFmtId="3" fontId="5" fillId="0" borderId="0" xfId="8" applyNumberFormat="1" applyFont="1" applyAlignment="1">
      <alignment horizontal="center"/>
    </xf>
    <xf numFmtId="0" fontId="5" fillId="0" borderId="0" xfId="8" applyFont="1" applyAlignment="1">
      <alignment horizontal="left"/>
    </xf>
    <xf numFmtId="3" fontId="5" fillId="0" borderId="0" xfId="8" applyNumberFormat="1" applyFont="1"/>
    <xf numFmtId="44" fontId="5" fillId="0" borderId="0" xfId="3" applyFont="1" applyBorder="1"/>
    <xf numFmtId="0" fontId="1" fillId="0" borderId="0" xfId="8" applyAlignment="1">
      <alignment horizontal="left"/>
    </xf>
    <xf numFmtId="167" fontId="1" fillId="0" borderId="0" xfId="8" applyNumberFormat="1"/>
    <xf numFmtId="167" fontId="27" fillId="6" borderId="0" xfId="8" applyNumberFormat="1" applyFont="1" applyFill="1" applyAlignment="1">
      <alignment vertical="center"/>
    </xf>
    <xf numFmtId="4" fontId="1" fillId="0" borderId="0" xfId="8" applyNumberFormat="1" applyAlignment="1">
      <alignment vertical="center"/>
    </xf>
    <xf numFmtId="44" fontId="1" fillId="0" borderId="0" xfId="3" applyFont="1" applyBorder="1" applyAlignment="1">
      <alignment vertical="center"/>
    </xf>
    <xf numFmtId="44" fontId="1" fillId="0" borderId="0" xfId="3" applyFont="1" applyBorder="1"/>
    <xf numFmtId="167" fontId="1" fillId="0" borderId="11" xfId="8" applyNumberFormat="1" applyBorder="1" applyAlignment="1">
      <alignment vertical="center"/>
    </xf>
    <xf numFmtId="1" fontId="1" fillId="10" borderId="11" xfId="8" applyNumberFormat="1" applyFill="1" applyBorder="1" applyAlignment="1" applyProtection="1">
      <alignment horizontal="center" vertical="center"/>
      <protection locked="0"/>
    </xf>
    <xf numFmtId="176" fontId="1" fillId="0" borderId="11" xfId="8" applyNumberFormat="1" applyBorder="1" applyAlignment="1">
      <alignment vertical="center"/>
    </xf>
    <xf numFmtId="44" fontId="1" fillId="0" borderId="11" xfId="14" applyFont="1" applyBorder="1" applyAlignment="1">
      <alignment vertical="center"/>
    </xf>
    <xf numFmtId="0" fontId="30" fillId="6" borderId="11" xfId="8" applyFont="1" applyFill="1" applyBorder="1" applyAlignment="1">
      <alignment horizontal="center" vertical="center" wrapText="1"/>
    </xf>
    <xf numFmtId="0" fontId="30" fillId="6" borderId="11" xfId="8" applyFont="1" applyFill="1" applyBorder="1" applyAlignment="1">
      <alignment horizontal="left" vertical="center" wrapText="1"/>
    </xf>
    <xf numFmtId="176" fontId="25" fillId="6" borderId="11" xfId="8" applyNumberFormat="1" applyFont="1" applyFill="1" applyBorder="1" applyAlignment="1">
      <alignment horizontal="center" vertical="center" wrapText="1"/>
    </xf>
    <xf numFmtId="44" fontId="27" fillId="6" borderId="11" xfId="14" applyFont="1" applyFill="1" applyBorder="1" applyAlignment="1">
      <alignment vertical="center"/>
    </xf>
    <xf numFmtId="44" fontId="25" fillId="6" borderId="11" xfId="8" applyNumberFormat="1" applyFont="1" applyFill="1" applyBorder="1" applyAlignment="1">
      <alignment horizontal="center" vertical="center" wrapText="1"/>
    </xf>
    <xf numFmtId="1" fontId="1" fillId="8" borderId="11" xfId="8" applyNumberFormat="1" applyFill="1" applyBorder="1" applyAlignment="1">
      <alignment horizontal="center" vertical="center"/>
    </xf>
    <xf numFmtId="0" fontId="1" fillId="12" borderId="0" xfId="17" applyFill="1" applyAlignment="1">
      <alignment vertical="center"/>
    </xf>
    <xf numFmtId="10" fontId="8" fillId="12" borderId="0" xfId="17" applyNumberFormat="1" applyFont="1" applyFill="1" applyAlignment="1">
      <alignment vertical="center"/>
    </xf>
    <xf numFmtId="0" fontId="8" fillId="12" borderId="0" xfId="17" applyFont="1" applyFill="1" applyAlignment="1">
      <alignment vertical="center"/>
    </xf>
    <xf numFmtId="0" fontId="12" fillId="2" borderId="0" xfId="13" applyFont="1" applyFill="1" applyAlignment="1">
      <alignment vertical="center"/>
    </xf>
    <xf numFmtId="0" fontId="1" fillId="0" borderId="0" xfId="17" applyAlignment="1">
      <alignment vertical="center"/>
    </xf>
    <xf numFmtId="0" fontId="8" fillId="0" borderId="0" xfId="17" applyFont="1" applyAlignment="1">
      <alignment vertical="center"/>
    </xf>
    <xf numFmtId="0" fontId="15" fillId="0" borderId="0" xfId="17" applyFont="1" applyAlignment="1">
      <alignment vertical="center"/>
    </xf>
    <xf numFmtId="10" fontId="15" fillId="0" borderId="0" xfId="18" applyNumberFormat="1" applyFont="1" applyFill="1" applyBorder="1" applyAlignment="1">
      <alignment vertical="center"/>
    </xf>
    <xf numFmtId="169" fontId="16" fillId="0" borderId="0" xfId="18" applyNumberFormat="1" applyFont="1" applyFill="1" applyBorder="1" applyAlignment="1">
      <alignment vertical="center"/>
    </xf>
    <xf numFmtId="10" fontId="17" fillId="0" borderId="0" xfId="18" applyNumberFormat="1" applyFont="1" applyFill="1" applyBorder="1" applyAlignment="1">
      <alignment vertical="center"/>
    </xf>
    <xf numFmtId="169" fontId="8" fillId="0" borderId="0" xfId="18" applyNumberFormat="1" applyFont="1" applyFill="1" applyBorder="1" applyAlignment="1">
      <alignment vertical="center"/>
    </xf>
    <xf numFmtId="0" fontId="17" fillId="0" borderId="0" xfId="17" applyFont="1" applyAlignment="1">
      <alignment vertical="center"/>
    </xf>
    <xf numFmtId="169" fontId="18" fillId="0" borderId="0" xfId="18" applyNumberFormat="1" applyFont="1" applyFill="1" applyBorder="1" applyAlignment="1">
      <alignment vertical="center"/>
    </xf>
    <xf numFmtId="0" fontId="6" fillId="0" borderId="0" xfId="17" applyFont="1" applyAlignment="1">
      <alignment vertical="center"/>
    </xf>
    <xf numFmtId="10" fontId="8" fillId="0" borderId="0" xfId="18" applyNumberFormat="1" applyFont="1" applyFill="1" applyBorder="1" applyAlignment="1">
      <alignment vertical="center"/>
    </xf>
    <xf numFmtId="10" fontId="8" fillId="10" borderId="2" xfId="18" applyNumberFormat="1" applyFont="1" applyFill="1" applyBorder="1" applyAlignment="1" applyProtection="1">
      <alignment horizontal="right" vertical="center"/>
      <protection locked="0"/>
    </xf>
    <xf numFmtId="0" fontId="15" fillId="0" borderId="0" xfId="17" applyFont="1" applyAlignment="1">
      <alignment horizontal="right" vertical="center"/>
    </xf>
    <xf numFmtId="0" fontId="19" fillId="0" borderId="0" xfId="17" applyFont="1" applyAlignment="1">
      <alignment vertical="center"/>
    </xf>
    <xf numFmtId="10" fontId="15" fillId="0" borderId="2" xfId="18" applyNumberFormat="1" applyFont="1" applyFill="1" applyBorder="1" applyAlignment="1">
      <alignment horizontal="right" vertical="center"/>
    </xf>
    <xf numFmtId="0" fontId="16" fillId="0" borderId="0" xfId="17" applyFont="1" applyAlignment="1">
      <alignment horizontal="right" vertical="center"/>
    </xf>
    <xf numFmtId="10" fontId="6" fillId="0" borderId="0" xfId="18" applyNumberFormat="1" applyFont="1" applyFill="1" applyBorder="1" applyAlignment="1">
      <alignment horizontal="right" vertical="center"/>
    </xf>
    <xf numFmtId="169" fontId="6" fillId="0" borderId="0" xfId="18" applyNumberFormat="1" applyFont="1" applyFill="1" applyBorder="1" applyAlignment="1">
      <alignment vertical="center"/>
    </xf>
    <xf numFmtId="2" fontId="1" fillId="0" borderId="0" xfId="17" applyNumberFormat="1" applyAlignment="1">
      <alignment vertical="center"/>
    </xf>
    <xf numFmtId="0" fontId="33" fillId="0" borderId="0" xfId="17" applyFont="1" applyAlignment="1">
      <alignment vertical="center"/>
    </xf>
    <xf numFmtId="0" fontId="16" fillId="0" borderId="0" xfId="17" applyFont="1" applyAlignment="1">
      <alignment vertical="center"/>
    </xf>
    <xf numFmtId="10" fontId="16" fillId="10" borderId="2" xfId="18" applyNumberFormat="1" applyFont="1" applyFill="1" applyBorder="1" applyAlignment="1" applyProtection="1">
      <alignment horizontal="right" vertical="center"/>
      <protection locked="0"/>
    </xf>
    <xf numFmtId="0" fontId="15" fillId="0" borderId="13" xfId="17" applyFont="1" applyBorder="1" applyAlignment="1">
      <alignment vertical="center"/>
    </xf>
    <xf numFmtId="10" fontId="15" fillId="0" borderId="14" xfId="18" applyNumberFormat="1" applyFont="1" applyFill="1" applyBorder="1" applyAlignment="1">
      <alignment horizontal="right" vertical="center"/>
    </xf>
    <xf numFmtId="169" fontId="16" fillId="0" borderId="14" xfId="18" applyNumberFormat="1" applyFont="1" applyFill="1" applyBorder="1" applyAlignment="1">
      <alignment vertical="center"/>
    </xf>
    <xf numFmtId="10" fontId="1" fillId="12" borderId="0" xfId="17" applyNumberFormat="1" applyFill="1" applyAlignment="1">
      <alignment vertical="center"/>
    </xf>
    <xf numFmtId="0" fontId="35" fillId="0" borderId="0" xfId="17" applyFont="1" applyAlignment="1">
      <alignment horizontal="right" vertical="center"/>
    </xf>
    <xf numFmtId="0" fontId="1" fillId="0" borderId="0" xfId="17" applyAlignment="1">
      <alignment horizontal="right" vertical="center"/>
    </xf>
    <xf numFmtId="0" fontId="24" fillId="8" borderId="11" xfId="0" applyFont="1" applyFill="1" applyBorder="1" applyAlignment="1">
      <alignment horizontal="center" vertical="center"/>
    </xf>
    <xf numFmtId="167" fontId="1" fillId="8" borderId="11" xfId="8" applyNumberFormat="1" applyFill="1" applyBorder="1" applyAlignment="1">
      <alignment vertical="center"/>
    </xf>
    <xf numFmtId="0" fontId="1" fillId="0" borderId="11" xfId="0" applyFont="1" applyBorder="1" applyAlignment="1">
      <alignment horizontal="center" vertical="center" wrapText="1"/>
    </xf>
    <xf numFmtId="4" fontId="7" fillId="9" borderId="11" xfId="9" applyNumberFormat="1" applyFont="1" applyFill="1" applyBorder="1" applyAlignment="1">
      <alignment horizontal="center" vertical="center"/>
    </xf>
    <xf numFmtId="4" fontId="25" fillId="6" borderId="37" xfId="9" applyNumberFormat="1" applyFont="1" applyFill="1" applyBorder="1" applyAlignment="1">
      <alignment horizontal="center" vertical="center" wrapText="1"/>
    </xf>
    <xf numFmtId="0" fontId="25" fillId="6" borderId="2" xfId="9" applyFont="1" applyFill="1" applyBorder="1" applyAlignment="1">
      <alignment horizontal="right" vertical="center"/>
    </xf>
    <xf numFmtId="0" fontId="3" fillId="0" borderId="28" xfId="9" applyFont="1" applyBorder="1" applyAlignment="1">
      <alignment horizontal="center" vertical="center" wrapText="1"/>
    </xf>
    <xf numFmtId="0" fontId="25" fillId="6" borderId="17" xfId="9" applyFont="1" applyFill="1" applyBorder="1" applyAlignment="1">
      <alignment horizontal="right" vertical="center"/>
    </xf>
    <xf numFmtId="0" fontId="25" fillId="6" borderId="2" xfId="9" applyFont="1" applyFill="1" applyBorder="1" applyAlignment="1">
      <alignment vertical="center"/>
    </xf>
    <xf numFmtId="0" fontId="40" fillId="2" borderId="0" xfId="9" applyFont="1" applyFill="1" applyAlignment="1">
      <alignment vertical="center"/>
    </xf>
    <xf numFmtId="0" fontId="2" fillId="2" borderId="0" xfId="9" applyFont="1" applyFill="1" applyAlignment="1">
      <alignment vertical="center"/>
    </xf>
    <xf numFmtId="0" fontId="2" fillId="2" borderId="44" xfId="9" applyFont="1" applyFill="1" applyBorder="1" applyAlignment="1">
      <alignment vertical="center"/>
    </xf>
    <xf numFmtId="0" fontId="28" fillId="0" borderId="44" xfId="9" applyFont="1" applyBorder="1" applyAlignment="1">
      <alignment horizontal="center" vertical="center" wrapText="1"/>
    </xf>
    <xf numFmtId="0" fontId="3" fillId="0" borderId="46" xfId="9" applyFont="1" applyBorder="1" applyAlignment="1">
      <alignment horizontal="center" textRotation="90" wrapText="1"/>
    </xf>
    <xf numFmtId="0" fontId="3" fillId="0" borderId="47" xfId="9" applyFont="1" applyBorder="1" applyAlignment="1">
      <alignment horizontal="center" textRotation="90" wrapText="1"/>
    </xf>
    <xf numFmtId="0" fontId="3" fillId="8" borderId="47" xfId="9" applyFont="1" applyFill="1" applyBorder="1" applyAlignment="1">
      <alignment horizontal="center" textRotation="90" wrapText="1"/>
    </xf>
    <xf numFmtId="0" fontId="3" fillId="0" borderId="48" xfId="9" applyFont="1" applyBorder="1" applyAlignment="1">
      <alignment horizontal="center" textRotation="90" wrapText="1"/>
    </xf>
    <xf numFmtId="0" fontId="3" fillId="0" borderId="49" xfId="9" applyFont="1" applyBorder="1" applyAlignment="1">
      <alignment horizontal="center" textRotation="90" wrapText="1"/>
    </xf>
    <xf numFmtId="0" fontId="12" fillId="8" borderId="27" xfId="9" applyFont="1" applyFill="1" applyBorder="1" applyAlignment="1">
      <alignment vertical="center" wrapText="1"/>
    </xf>
    <xf numFmtId="0" fontId="12" fillId="8" borderId="28" xfId="9" applyFont="1" applyFill="1" applyBorder="1" applyAlignment="1">
      <alignment vertical="center" wrapText="1"/>
    </xf>
    <xf numFmtId="0" fontId="12" fillId="8" borderId="28" xfId="9" applyFont="1" applyFill="1" applyBorder="1" applyAlignment="1">
      <alignment horizontal="right" vertical="center" wrapText="1"/>
    </xf>
    <xf numFmtId="0" fontId="26" fillId="6" borderId="50" xfId="9" applyFont="1" applyFill="1" applyBorder="1" applyAlignment="1">
      <alignment horizontal="center" vertical="center" wrapText="1"/>
    </xf>
    <xf numFmtId="0" fontId="26" fillId="6" borderId="51" xfId="9" applyFont="1" applyFill="1" applyBorder="1" applyAlignment="1">
      <alignment horizontal="center" vertical="center" wrapText="1"/>
    </xf>
    <xf numFmtId="0" fontId="26" fillId="6" borderId="52" xfId="9" applyFont="1" applyFill="1" applyBorder="1" applyAlignment="1">
      <alignment horizontal="center" vertical="center" wrapText="1"/>
    </xf>
    <xf numFmtId="0" fontId="12" fillId="0" borderId="0" xfId="9" applyFont="1" applyAlignment="1">
      <alignment horizontal="right" vertical="center" wrapText="1"/>
    </xf>
    <xf numFmtId="0" fontId="26" fillId="6" borderId="53" xfId="9" applyFont="1" applyFill="1" applyBorder="1" applyAlignment="1">
      <alignment horizontal="center" vertical="center" wrapText="1"/>
    </xf>
    <xf numFmtId="0" fontId="26" fillId="6" borderId="54" xfId="9" applyFont="1" applyFill="1" applyBorder="1" applyAlignment="1">
      <alignment horizontal="center" vertical="center" wrapText="1"/>
    </xf>
    <xf numFmtId="0" fontId="26" fillId="6" borderId="55" xfId="9" applyFont="1" applyFill="1" applyBorder="1" applyAlignment="1">
      <alignment horizontal="center" vertical="center" wrapText="1"/>
    </xf>
    <xf numFmtId="0" fontId="12" fillId="0" borderId="29" xfId="9" applyFont="1" applyBorder="1" applyAlignment="1">
      <alignment horizontal="center" vertical="center" wrapText="1"/>
    </xf>
    <xf numFmtId="0" fontId="12" fillId="0" borderId="28" xfId="9" applyFont="1" applyBorder="1" applyAlignment="1">
      <alignment horizontal="center" vertical="center" wrapText="1"/>
    </xf>
    <xf numFmtId="0" fontId="12" fillId="0" borderId="0" xfId="9" applyFont="1" applyAlignment="1">
      <alignment horizontal="center" vertical="center" wrapText="1"/>
    </xf>
    <xf numFmtId="0" fontId="12" fillId="0" borderId="44" xfId="9" applyFont="1" applyBorder="1" applyAlignment="1">
      <alignment horizontal="center" vertical="center" wrapText="1"/>
    </xf>
    <xf numFmtId="0" fontId="12" fillId="13" borderId="0" xfId="9" applyFont="1" applyFill="1" applyAlignment="1">
      <alignment vertical="center"/>
    </xf>
    <xf numFmtId="0" fontId="12" fillId="13" borderId="29" xfId="9" applyFont="1" applyFill="1" applyBorder="1" applyAlignment="1">
      <alignment vertical="center" wrapText="1"/>
    </xf>
    <xf numFmtId="0" fontId="3" fillId="8" borderId="28" xfId="9" applyFont="1" applyFill="1" applyBorder="1" applyAlignment="1">
      <alignment vertical="center" wrapText="1"/>
    </xf>
    <xf numFmtId="0" fontId="3" fillId="8" borderId="56" xfId="9" applyFont="1" applyFill="1" applyBorder="1" applyAlignment="1">
      <alignment vertical="center" wrapText="1"/>
    </xf>
    <xf numFmtId="0" fontId="3" fillId="0" borderId="11" xfId="9" applyFont="1" applyBorder="1" applyAlignment="1">
      <alignment vertical="center" wrapText="1"/>
    </xf>
    <xf numFmtId="0" fontId="3" fillId="0" borderId="11" xfId="9" applyFont="1" applyBorder="1" applyAlignment="1">
      <alignment vertical="center" wrapText="1" shrinkToFit="1"/>
    </xf>
    <xf numFmtId="0" fontId="3" fillId="0" borderId="41" xfId="9" applyFont="1" applyBorder="1" applyAlignment="1">
      <alignment horizontal="center" vertical="center" wrapText="1"/>
    </xf>
    <xf numFmtId="0" fontId="3" fillId="0" borderId="36" xfId="9" applyFont="1" applyBorder="1" applyAlignment="1">
      <alignment horizontal="center" vertical="center" wrapText="1"/>
    </xf>
    <xf numFmtId="0" fontId="3" fillId="0" borderId="57" xfId="9" applyFont="1" applyBorder="1" applyAlignment="1">
      <alignment horizontal="center" vertical="center" wrapText="1"/>
    </xf>
    <xf numFmtId="0" fontId="3" fillId="9" borderId="41" xfId="9" applyFont="1" applyFill="1" applyBorder="1" applyAlignment="1">
      <alignment horizontal="center" vertical="center" wrapText="1"/>
    </xf>
    <xf numFmtId="0" fontId="3" fillId="9" borderId="36" xfId="9" applyFont="1" applyFill="1" applyBorder="1" applyAlignment="1">
      <alignment horizontal="center" vertical="center" wrapText="1"/>
    </xf>
    <xf numFmtId="0" fontId="3" fillId="9" borderId="58" xfId="9" applyFont="1" applyFill="1" applyBorder="1" applyAlignment="1">
      <alignment horizontal="center" vertical="center" wrapText="1"/>
    </xf>
    <xf numFmtId="0" fontId="3" fillId="9" borderId="57" xfId="9" applyFont="1" applyFill="1" applyBorder="1" applyAlignment="1">
      <alignment horizontal="center" vertical="center" wrapText="1"/>
    </xf>
    <xf numFmtId="0" fontId="3" fillId="0" borderId="11" xfId="9" applyFont="1" applyBorder="1" applyAlignment="1">
      <alignment horizontal="left" vertical="center" wrapText="1" shrinkToFit="1"/>
    </xf>
    <xf numFmtId="0" fontId="3" fillId="0" borderId="58" xfId="9" applyFont="1" applyBorder="1" applyAlignment="1">
      <alignment horizontal="center" vertical="center" wrapText="1"/>
    </xf>
    <xf numFmtId="0" fontId="3" fillId="0" borderId="11" xfId="9" applyFont="1" applyBorder="1" applyAlignment="1">
      <alignment vertical="center" shrinkToFit="1"/>
    </xf>
    <xf numFmtId="0" fontId="3" fillId="9" borderId="59" xfId="9" applyFont="1" applyFill="1" applyBorder="1" applyAlignment="1">
      <alignment horizontal="center" vertical="center" wrapText="1"/>
    </xf>
    <xf numFmtId="0" fontId="3" fillId="9" borderId="60" xfId="9" applyFont="1" applyFill="1" applyBorder="1" applyAlignment="1">
      <alignment horizontal="center" vertical="center" wrapText="1"/>
    </xf>
    <xf numFmtId="0" fontId="3" fillId="9" borderId="61" xfId="9" applyFont="1" applyFill="1" applyBorder="1" applyAlignment="1">
      <alignment horizontal="center" vertical="center" wrapText="1"/>
    </xf>
    <xf numFmtId="0" fontId="3" fillId="0" borderId="34" xfId="9" applyFont="1" applyBorder="1" applyAlignment="1">
      <alignment horizontal="center" vertical="center" wrapText="1"/>
    </xf>
    <xf numFmtId="0" fontId="3" fillId="0" borderId="56" xfId="9" applyFont="1" applyBorder="1" applyAlignment="1">
      <alignment horizontal="center" vertical="center" wrapText="1"/>
    </xf>
    <xf numFmtId="0" fontId="3" fillId="0" borderId="62" xfId="9" applyFont="1" applyBorder="1" applyAlignment="1">
      <alignment horizontal="center" vertical="center" wrapText="1"/>
    </xf>
    <xf numFmtId="0" fontId="3" fillId="0" borderId="63" xfId="9" applyFont="1" applyBorder="1" applyAlignment="1">
      <alignment horizontal="center" vertical="center" wrapText="1"/>
    </xf>
    <xf numFmtId="0" fontId="3" fillId="0" borderId="64" xfId="9" applyFont="1" applyBorder="1" applyAlignment="1">
      <alignment horizontal="center" vertical="center" wrapText="1"/>
    </xf>
    <xf numFmtId="0" fontId="3" fillId="8" borderId="11" xfId="9" applyFont="1" applyFill="1" applyBorder="1" applyAlignment="1">
      <alignment vertical="center" wrapText="1"/>
    </xf>
    <xf numFmtId="0" fontId="3" fillId="8" borderId="11" xfId="9" applyFont="1" applyFill="1" applyBorder="1" applyAlignment="1">
      <alignment vertical="center" shrinkToFit="1"/>
    </xf>
    <xf numFmtId="0" fontId="3" fillId="9" borderId="65" xfId="9" applyFont="1" applyFill="1" applyBorder="1" applyAlignment="1">
      <alignment horizontal="center" vertical="center" wrapText="1"/>
    </xf>
    <xf numFmtId="0" fontId="3" fillId="8" borderId="28" xfId="9" applyFont="1" applyFill="1" applyBorder="1" applyAlignment="1">
      <alignment horizontal="center" vertical="center" wrapText="1"/>
    </xf>
    <xf numFmtId="0" fontId="3" fillId="8" borderId="56" xfId="9" applyFont="1" applyFill="1" applyBorder="1" applyAlignment="1">
      <alignment horizontal="center" vertical="center" wrapText="1"/>
    </xf>
    <xf numFmtId="0" fontId="3" fillId="8" borderId="58" xfId="9" applyFont="1" applyFill="1" applyBorder="1" applyAlignment="1">
      <alignment horizontal="center" vertical="center" wrapText="1"/>
    </xf>
    <xf numFmtId="0" fontId="1" fillId="8" borderId="0" xfId="9" applyFill="1"/>
    <xf numFmtId="0" fontId="3" fillId="8" borderId="57" xfId="9" applyFont="1" applyFill="1" applyBorder="1" applyAlignment="1">
      <alignment horizontal="center" vertical="center" wrapText="1"/>
    </xf>
    <xf numFmtId="0" fontId="3" fillId="8" borderId="66" xfId="9" applyFont="1" applyFill="1" applyBorder="1" applyAlignment="1">
      <alignment horizontal="center" vertical="center" wrapText="1"/>
    </xf>
    <xf numFmtId="0" fontId="3" fillId="8" borderId="67" xfId="9" applyFont="1" applyFill="1" applyBorder="1" applyAlignment="1">
      <alignment horizontal="center" vertical="center" wrapText="1"/>
    </xf>
    <xf numFmtId="0" fontId="1" fillId="0" borderId="0" xfId="9" applyAlignment="1">
      <alignment wrapText="1"/>
    </xf>
    <xf numFmtId="0" fontId="3" fillId="6" borderId="0" xfId="9" applyFont="1" applyFill="1" applyAlignment="1">
      <alignment horizontal="center" vertical="center" wrapText="1"/>
    </xf>
    <xf numFmtId="0" fontId="3" fillId="6" borderId="44" xfId="9" applyFont="1" applyFill="1" applyBorder="1" applyAlignment="1">
      <alignment horizontal="center" vertical="center" wrapText="1"/>
    </xf>
    <xf numFmtId="14" fontId="3" fillId="0" borderId="0" xfId="9" applyNumberFormat="1" applyFont="1" applyAlignment="1">
      <alignment horizontal="left" vertical="center"/>
    </xf>
    <xf numFmtId="14" fontId="3" fillId="0" borderId="0" xfId="9" applyNumberFormat="1" applyFont="1" applyAlignment="1">
      <alignment horizontal="right" vertical="center"/>
    </xf>
    <xf numFmtId="0" fontId="25" fillId="6" borderId="3" xfId="9" applyFont="1" applyFill="1" applyBorder="1" applyAlignment="1">
      <alignment vertical="center"/>
    </xf>
    <xf numFmtId="0" fontId="1" fillId="0" borderId="11" xfId="8" applyBorder="1" applyAlignment="1">
      <alignment horizontal="center" vertical="center"/>
    </xf>
    <xf numFmtId="0" fontId="1" fillId="8" borderId="11" xfId="8" applyFill="1" applyBorder="1" applyAlignment="1">
      <alignment horizontal="center"/>
    </xf>
    <xf numFmtId="0" fontId="1" fillId="8" borderId="11" xfId="0" applyFont="1" applyFill="1" applyBorder="1" applyAlignment="1">
      <alignment horizontal="center" vertical="center"/>
    </xf>
    <xf numFmtId="0" fontId="1" fillId="8" borderId="11" xfId="0" applyFont="1" applyFill="1" applyBorder="1" applyAlignment="1">
      <alignment horizontal="center" vertical="center" wrapText="1"/>
    </xf>
    <xf numFmtId="0" fontId="24" fillId="8" borderId="11" xfId="0" applyFont="1" applyFill="1" applyBorder="1" applyAlignment="1">
      <alignment horizontal="center" vertical="center" wrapText="1"/>
    </xf>
    <xf numFmtId="167" fontId="1" fillId="8" borderId="11" xfId="8" applyNumberFormat="1" applyFill="1" applyBorder="1"/>
    <xf numFmtId="170" fontId="6" fillId="10" borderId="2" xfId="3" applyNumberFormat="1" applyFont="1" applyFill="1" applyBorder="1" applyAlignment="1" applyProtection="1">
      <alignment horizontal="right" vertical="center"/>
      <protection locked="0"/>
    </xf>
    <xf numFmtId="0" fontId="11" fillId="0" borderId="0" xfId="8" applyFont="1" applyAlignment="1">
      <alignment vertical="center"/>
    </xf>
    <xf numFmtId="0" fontId="38" fillId="8" borderId="11" xfId="0" applyFont="1" applyFill="1" applyBorder="1" applyAlignment="1">
      <alignment horizontal="center" vertical="center"/>
    </xf>
    <xf numFmtId="0" fontId="28" fillId="6" borderId="30" xfId="8" applyFont="1" applyFill="1" applyBorder="1" applyAlignment="1">
      <alignment horizontal="center"/>
    </xf>
    <xf numFmtId="14" fontId="28" fillId="6" borderId="69" xfId="8" applyNumberFormat="1" applyFont="1" applyFill="1" applyBorder="1" applyAlignment="1">
      <alignment horizontal="center"/>
    </xf>
    <xf numFmtId="0" fontId="3" fillId="9" borderId="70" xfId="8" applyFont="1" applyFill="1" applyBorder="1" applyAlignment="1">
      <alignment horizontal="center"/>
    </xf>
    <xf numFmtId="2" fontId="3" fillId="9" borderId="71" xfId="8" applyNumberFormat="1" applyFont="1" applyFill="1" applyBorder="1" applyAlignment="1">
      <alignment horizontal="center"/>
    </xf>
    <xf numFmtId="0" fontId="3" fillId="0" borderId="70" xfId="8" applyFont="1" applyBorder="1" applyAlignment="1">
      <alignment horizontal="center"/>
    </xf>
    <xf numFmtId="2" fontId="3" fillId="0" borderId="71" xfId="8" applyNumberFormat="1" applyFont="1" applyBorder="1" applyAlignment="1">
      <alignment horizontal="center"/>
    </xf>
    <xf numFmtId="0" fontId="3" fillId="0" borderId="71" xfId="8" applyFont="1" applyBorder="1" applyAlignment="1">
      <alignment horizontal="center"/>
    </xf>
    <xf numFmtId="0" fontId="3" fillId="9" borderId="71" xfId="8" applyFont="1" applyFill="1" applyBorder="1" applyAlignment="1">
      <alignment horizontal="center"/>
    </xf>
    <xf numFmtId="0" fontId="3" fillId="9" borderId="40" xfId="9" applyFont="1" applyFill="1" applyBorder="1" applyAlignment="1">
      <alignment horizontal="center" vertical="center" wrapText="1"/>
    </xf>
    <xf numFmtId="0" fontId="3" fillId="8" borderId="41" xfId="9" applyFont="1" applyFill="1" applyBorder="1" applyAlignment="1">
      <alignment horizontal="center" vertical="center" wrapText="1"/>
    </xf>
    <xf numFmtId="0" fontId="3" fillId="8" borderId="32" xfId="9" applyFont="1" applyFill="1" applyBorder="1" applyAlignment="1">
      <alignment horizontal="center" vertical="center" wrapText="1"/>
    </xf>
    <xf numFmtId="2" fontId="3" fillId="0" borderId="1" xfId="9" applyNumberFormat="1" applyFont="1" applyBorder="1" applyAlignment="1" applyProtection="1">
      <alignment horizontal="center" vertical="center"/>
      <protection locked="0"/>
    </xf>
    <xf numFmtId="0" fontId="26" fillId="6" borderId="29" xfId="9" applyFont="1" applyFill="1" applyBorder="1" applyAlignment="1">
      <alignment horizontal="center" vertical="center" wrapText="1"/>
    </xf>
    <xf numFmtId="0" fontId="26" fillId="6" borderId="72" xfId="9" applyFont="1" applyFill="1" applyBorder="1" applyAlignment="1">
      <alignment horizontal="center" vertical="center" wrapText="1"/>
    </xf>
    <xf numFmtId="14" fontId="8" fillId="0" borderId="15" xfId="8" applyNumberFormat="1" applyFont="1" applyBorder="1" applyAlignment="1">
      <alignment vertical="center"/>
    </xf>
    <xf numFmtId="178" fontId="1" fillId="0" borderId="11" xfId="8" applyNumberFormat="1" applyBorder="1" applyAlignment="1">
      <alignment horizontal="center"/>
    </xf>
    <xf numFmtId="49" fontId="3" fillId="0" borderId="0" xfId="9" applyNumberFormat="1" applyFont="1" applyAlignment="1">
      <alignment vertical="center"/>
    </xf>
    <xf numFmtId="44" fontId="1" fillId="8" borderId="2" xfId="3" applyFont="1" applyFill="1" applyBorder="1" applyProtection="1">
      <protection locked="0"/>
    </xf>
    <xf numFmtId="2" fontId="3" fillId="9" borderId="11" xfId="8" applyNumberFormat="1" applyFont="1" applyFill="1" applyBorder="1" applyAlignment="1">
      <alignment horizontal="right"/>
    </xf>
    <xf numFmtId="2" fontId="3" fillId="9" borderId="11" xfId="8" applyNumberFormat="1" applyFont="1" applyFill="1" applyBorder="1"/>
    <xf numFmtId="0" fontId="3" fillId="0" borderId="11" xfId="50" applyFont="1" applyBorder="1" applyAlignment="1">
      <alignment horizontal="center"/>
    </xf>
    <xf numFmtId="0" fontId="3" fillId="0" borderId="2" xfId="50" applyFont="1" applyBorder="1" applyAlignment="1">
      <alignment horizontal="center"/>
    </xf>
    <xf numFmtId="0" fontId="3" fillId="0" borderId="0" xfId="50" applyFont="1" applyAlignment="1">
      <alignment horizontal="center"/>
    </xf>
    <xf numFmtId="2" fontId="3" fillId="0" borderId="11" xfId="50" applyNumberFormat="1" applyFont="1" applyBorder="1" applyAlignment="1">
      <alignment horizontal="right"/>
    </xf>
    <xf numFmtId="2" fontId="3" fillId="0" borderId="11" xfId="50" applyNumberFormat="1" applyFont="1" applyBorder="1"/>
    <xf numFmtId="0" fontId="3" fillId="0" borderId="0" xfId="50" applyFont="1" applyAlignment="1">
      <alignment horizontal="right"/>
    </xf>
    <xf numFmtId="2" fontId="3" fillId="9" borderId="11" xfId="50" applyNumberFormat="1" applyFont="1" applyFill="1" applyBorder="1" applyAlignment="1">
      <alignment horizontal="right"/>
    </xf>
    <xf numFmtId="2" fontId="3" fillId="9" borderId="11" xfId="50" applyNumberFormat="1" applyFont="1" applyFill="1" applyBorder="1"/>
    <xf numFmtId="0" fontId="22" fillId="0" borderId="0" xfId="50" applyFont="1"/>
    <xf numFmtId="0" fontId="22" fillId="0" borderId="0" xfId="50" applyFont="1" applyAlignment="1">
      <alignment horizontal="center"/>
    </xf>
    <xf numFmtId="0" fontId="23" fillId="0" borderId="0" xfId="50" applyFont="1" applyAlignment="1">
      <alignment horizontal="left"/>
    </xf>
    <xf numFmtId="0" fontId="23" fillId="0" borderId="0" xfId="50" applyFont="1" applyAlignment="1">
      <alignment horizontal="center"/>
    </xf>
    <xf numFmtId="2" fontId="23" fillId="4" borderId="11" xfId="50" applyNumberFormat="1" applyFont="1" applyFill="1" applyBorder="1"/>
    <xf numFmtId="2" fontId="23" fillId="4" borderId="10" xfId="50" applyNumberFormat="1" applyFont="1" applyFill="1" applyBorder="1" applyAlignment="1">
      <alignment horizontal="right"/>
    </xf>
    <xf numFmtId="0" fontId="12" fillId="0" borderId="0" xfId="50" applyFont="1" applyAlignment="1">
      <alignment horizontal="left"/>
    </xf>
    <xf numFmtId="0" fontId="12" fillId="0" borderId="0" xfId="50" applyFont="1" applyAlignment="1">
      <alignment horizontal="center"/>
    </xf>
    <xf numFmtId="2" fontId="3" fillId="0" borderId="0" xfId="50" applyNumberFormat="1" applyFont="1" applyAlignment="1">
      <alignment horizontal="center"/>
    </xf>
    <xf numFmtId="0" fontId="3" fillId="0" borderId="0" xfId="50" applyFont="1" applyAlignment="1">
      <alignment horizontal="left"/>
    </xf>
    <xf numFmtId="0" fontId="3" fillId="0" borderId="0" xfId="50" applyFont="1"/>
    <xf numFmtId="0" fontId="23" fillId="0" borderId="0" xfId="50" applyFont="1"/>
    <xf numFmtId="2" fontId="22" fillId="2" borderId="11" xfId="50" applyNumberFormat="1" applyFont="1" applyFill="1" applyBorder="1"/>
    <xf numFmtId="2" fontId="22" fillId="2" borderId="10" xfId="50" applyNumberFormat="1" applyFont="1" applyFill="1" applyBorder="1"/>
    <xf numFmtId="0" fontId="3" fillId="12" borderId="0" xfId="50" applyFont="1" applyFill="1"/>
    <xf numFmtId="0" fontId="3" fillId="12" borderId="0" xfId="50" applyFont="1" applyFill="1" applyAlignment="1">
      <alignment horizontal="center"/>
    </xf>
    <xf numFmtId="0" fontId="1" fillId="0" borderId="0" xfId="50"/>
    <xf numFmtId="0" fontId="1" fillId="24" borderId="0" xfId="50" applyFill="1"/>
    <xf numFmtId="0" fontId="1" fillId="13" borderId="11" xfId="50" applyFill="1" applyBorder="1"/>
    <xf numFmtId="0" fontId="7" fillId="0" borderId="0" xfId="50" applyFont="1" applyAlignment="1">
      <alignment horizontal="right"/>
    </xf>
    <xf numFmtId="0" fontId="7" fillId="0" borderId="0" xfId="50" applyFont="1"/>
    <xf numFmtId="0" fontId="1" fillId="13" borderId="0" xfId="50" applyFill="1"/>
    <xf numFmtId="0" fontId="1" fillId="0" borderId="11" xfId="50" applyBorder="1" applyAlignment="1">
      <alignment horizontal="center"/>
    </xf>
    <xf numFmtId="0" fontId="1" fillId="0" borderId="11" xfId="50" applyBorder="1"/>
    <xf numFmtId="16" fontId="1" fillId="13" borderId="0" xfId="50" applyNumberFormat="1" applyFill="1"/>
    <xf numFmtId="0" fontId="7" fillId="13" borderId="0" xfId="50" applyFont="1" applyFill="1"/>
    <xf numFmtId="0" fontId="7" fillId="13" borderId="11" xfId="50" applyFont="1" applyFill="1" applyBorder="1"/>
    <xf numFmtId="2" fontId="3" fillId="0" borderId="0" xfId="50" applyNumberFormat="1" applyFont="1"/>
    <xf numFmtId="0" fontId="8" fillId="12" borderId="73" xfId="13" applyFont="1" applyFill="1" applyBorder="1" applyAlignment="1">
      <alignment vertical="center"/>
    </xf>
    <xf numFmtId="0" fontId="1" fillId="12" borderId="74" xfId="17" applyFill="1" applyBorder="1" applyAlignment="1">
      <alignment vertical="center"/>
    </xf>
    <xf numFmtId="0" fontId="12" fillId="2" borderId="73" xfId="13" applyFont="1" applyFill="1" applyBorder="1" applyAlignment="1">
      <alignment vertical="center"/>
    </xf>
    <xf numFmtId="0" fontId="3" fillId="2" borderId="0" xfId="13" applyFont="1" applyFill="1" applyAlignment="1">
      <alignment vertical="center"/>
    </xf>
    <xf numFmtId="0" fontId="41" fillId="0" borderId="0" xfId="9" applyFont="1"/>
    <xf numFmtId="0" fontId="8" fillId="0" borderId="73" xfId="13" applyFont="1" applyBorder="1" applyAlignment="1">
      <alignment vertical="center"/>
    </xf>
    <xf numFmtId="10" fontId="8" fillId="9" borderId="11" xfId="17" applyNumberFormat="1" applyFont="1" applyFill="1" applyBorder="1" applyAlignment="1">
      <alignment vertical="center"/>
    </xf>
    <xf numFmtId="0" fontId="8" fillId="9" borderId="11" xfId="17" applyFont="1" applyFill="1" applyBorder="1" applyAlignment="1">
      <alignment vertical="center"/>
    </xf>
    <xf numFmtId="0" fontId="1" fillId="0" borderId="74" xfId="17" applyBorder="1" applyAlignment="1">
      <alignment vertical="center"/>
    </xf>
    <xf numFmtId="0" fontId="15" fillId="0" borderId="73" xfId="17" applyFont="1" applyBorder="1" applyAlignment="1">
      <alignment vertical="center"/>
    </xf>
    <xf numFmtId="44" fontId="1" fillId="9" borderId="0" xfId="14" applyFont="1" applyFill="1" applyAlignment="1">
      <alignment vertical="center"/>
    </xf>
    <xf numFmtId="0" fontId="6" fillId="0" borderId="73" xfId="17" applyFont="1" applyBorder="1" applyAlignment="1">
      <alignment vertical="center"/>
    </xf>
    <xf numFmtId="0" fontId="8" fillId="0" borderId="73" xfId="17" applyFont="1" applyBorder="1" applyAlignment="1">
      <alignment vertical="center"/>
    </xf>
    <xf numFmtId="0" fontId="18" fillId="0" borderId="73" xfId="17" applyFont="1" applyBorder="1" applyAlignment="1">
      <alignment vertical="center"/>
    </xf>
    <xf numFmtId="0" fontId="8" fillId="0" borderId="74" xfId="17" applyFont="1" applyBorder="1" applyAlignment="1">
      <alignment vertical="center"/>
    </xf>
    <xf numFmtId="10" fontId="8" fillId="0" borderId="2" xfId="18" applyNumberFormat="1" applyFont="1" applyFill="1" applyBorder="1" applyAlignment="1" applyProtection="1">
      <alignment horizontal="right" vertical="center"/>
      <protection locked="0"/>
    </xf>
    <xf numFmtId="0" fontId="15" fillId="0" borderId="73" xfId="17" applyFont="1" applyBorder="1" applyAlignment="1">
      <alignment horizontal="left" vertical="center"/>
    </xf>
    <xf numFmtId="2" fontId="1" fillId="0" borderId="74" xfId="17" applyNumberFormat="1" applyBorder="1" applyAlignment="1">
      <alignment vertical="center"/>
    </xf>
    <xf numFmtId="0" fontId="33" fillId="0" borderId="73" xfId="17" applyFont="1" applyBorder="1" applyAlignment="1">
      <alignment vertical="center"/>
    </xf>
    <xf numFmtId="170" fontId="8" fillId="9" borderId="0" xfId="3" applyNumberFormat="1" applyFont="1" applyFill="1" applyBorder="1" applyAlignment="1">
      <alignment horizontal="right" vertical="center"/>
    </xf>
    <xf numFmtId="170" fontId="8" fillId="9" borderId="11" xfId="3" applyNumberFormat="1" applyFont="1" applyFill="1" applyBorder="1" applyAlignment="1">
      <alignment horizontal="right" vertical="center"/>
    </xf>
    <xf numFmtId="0" fontId="34" fillId="0" borderId="73" xfId="17" applyFont="1" applyBorder="1" applyAlignment="1">
      <alignment vertical="center"/>
    </xf>
    <xf numFmtId="10" fontId="8" fillId="9" borderId="2" xfId="18" applyNumberFormat="1" applyFont="1" applyFill="1" applyBorder="1" applyAlignment="1" applyProtection="1">
      <alignment horizontal="right" vertical="center"/>
      <protection locked="0"/>
    </xf>
    <xf numFmtId="17" fontId="34" fillId="0" borderId="73" xfId="17" applyNumberFormat="1" applyFont="1" applyBorder="1" applyAlignment="1">
      <alignment vertical="center"/>
    </xf>
    <xf numFmtId="170" fontId="16" fillId="0" borderId="14" xfId="3" applyNumberFormat="1" applyFont="1" applyFill="1" applyBorder="1" applyAlignment="1">
      <alignment horizontal="right" vertical="center"/>
    </xf>
    <xf numFmtId="0" fontId="1" fillId="12" borderId="73" xfId="17" applyFill="1" applyBorder="1" applyAlignment="1">
      <alignment vertical="center"/>
    </xf>
    <xf numFmtId="0" fontId="8" fillId="0" borderId="0" xfId="17" applyFont="1" applyAlignment="1">
      <alignment horizontal="right" vertical="center"/>
    </xf>
    <xf numFmtId="10" fontId="16" fillId="0" borderId="2" xfId="18" applyNumberFormat="1" applyFont="1" applyFill="1" applyBorder="1" applyAlignment="1" applyProtection="1">
      <alignment horizontal="right" vertical="center"/>
      <protection locked="0"/>
    </xf>
    <xf numFmtId="168" fontId="29" fillId="0" borderId="11" xfId="9" applyNumberFormat="1" applyFont="1" applyBorder="1" applyAlignment="1">
      <alignment vertical="center"/>
    </xf>
    <xf numFmtId="14" fontId="1" fillId="0" borderId="0" xfId="17" applyNumberFormat="1"/>
    <xf numFmtId="10" fontId="6" fillId="9" borderId="11" xfId="51" applyNumberFormat="1" applyFont="1" applyFill="1" applyBorder="1" applyAlignment="1" applyProtection="1">
      <alignment horizontal="right" vertical="center"/>
      <protection locked="0"/>
    </xf>
    <xf numFmtId="0" fontId="1" fillId="0" borderId="76" xfId="9" applyBorder="1"/>
    <xf numFmtId="0" fontId="1" fillId="0" borderId="77" xfId="17" applyBorder="1" applyAlignment="1">
      <alignment vertical="center"/>
    </xf>
    <xf numFmtId="0" fontId="8" fillId="0" borderId="0" xfId="8" applyFont="1"/>
    <xf numFmtId="0" fontId="43" fillId="6" borderId="2" xfId="8" applyFont="1" applyFill="1" applyBorder="1" applyAlignment="1">
      <alignment horizontal="center" wrapText="1"/>
    </xf>
    <xf numFmtId="1" fontId="1" fillId="0" borderId="0" xfId="8" applyNumberFormat="1" applyAlignment="1" applyProtection="1">
      <alignment horizontal="center"/>
      <protection locked="0"/>
    </xf>
    <xf numFmtId="0" fontId="1" fillId="9" borderId="11" xfId="8" applyFill="1" applyBorder="1" applyAlignment="1">
      <alignment horizontal="center" wrapText="1"/>
    </xf>
    <xf numFmtId="2" fontId="1" fillId="3" borderId="11" xfId="2" applyNumberFormat="1" applyFont="1" applyFill="1" applyBorder="1" applyAlignment="1" applyProtection="1">
      <alignment horizontal="center"/>
      <protection locked="0"/>
    </xf>
    <xf numFmtId="44" fontId="1" fillId="3" borderId="11" xfId="2" applyFont="1" applyFill="1" applyBorder="1" applyAlignment="1" applyProtection="1">
      <alignment horizontal="center"/>
      <protection locked="0"/>
    </xf>
    <xf numFmtId="169" fontId="8" fillId="0" borderId="2" xfId="18" applyNumberFormat="1" applyFont="1" applyFill="1" applyBorder="1" applyAlignment="1" applyProtection="1">
      <alignment horizontal="right" vertical="center"/>
      <protection locked="0"/>
    </xf>
    <xf numFmtId="1" fontId="8" fillId="0" borderId="0" xfId="8" applyNumberFormat="1" applyFont="1" applyAlignment="1">
      <alignment horizontal="right" vertical="center" indent="1"/>
    </xf>
    <xf numFmtId="44" fontId="8" fillId="9" borderId="0" xfId="14" applyFont="1" applyFill="1" applyAlignment="1">
      <alignment vertical="center"/>
    </xf>
    <xf numFmtId="169" fontId="8" fillId="10" borderId="2" xfId="18" applyNumberFormat="1" applyFont="1" applyFill="1" applyBorder="1" applyAlignment="1" applyProtection="1">
      <alignment horizontal="right" vertical="center"/>
      <protection locked="0"/>
    </xf>
    <xf numFmtId="44" fontId="25" fillId="6" borderId="16" xfId="3" applyFont="1" applyFill="1" applyBorder="1" applyAlignment="1">
      <alignment horizontal="center" vertical="center" wrapText="1"/>
    </xf>
    <xf numFmtId="0" fontId="24" fillId="0" borderId="11" xfId="0" applyFont="1" applyBorder="1" applyAlignment="1">
      <alignment horizontal="center" vertical="center"/>
    </xf>
    <xf numFmtId="0" fontId="1" fillId="0" borderId="0" xfId="9" applyAlignment="1">
      <alignment horizontal="center"/>
    </xf>
    <xf numFmtId="0" fontId="45" fillId="0" borderId="0" xfId="9" applyFont="1"/>
    <xf numFmtId="0" fontId="5" fillId="0" borderId="11" xfId="8" applyFont="1" applyBorder="1" applyAlignment="1">
      <alignment vertical="center"/>
    </xf>
    <xf numFmtId="0" fontId="46" fillId="0" borderId="0" xfId="8" applyFont="1" applyAlignment="1">
      <alignment vertical="center"/>
    </xf>
    <xf numFmtId="173" fontId="8" fillId="10" borderId="11" xfId="9" applyNumberFormat="1" applyFont="1" applyFill="1" applyBorder="1"/>
    <xf numFmtId="0" fontId="47" fillId="0" borderId="0" xfId="9" applyFont="1"/>
    <xf numFmtId="44" fontId="1" fillId="8" borderId="0" xfId="3" applyFont="1" applyFill="1" applyBorder="1" applyProtection="1">
      <protection locked="0"/>
    </xf>
    <xf numFmtId="0" fontId="31" fillId="0" borderId="0" xfId="17" applyFont="1" applyAlignment="1">
      <alignment vertical="center"/>
    </xf>
    <xf numFmtId="0" fontId="49" fillId="6" borderId="29" xfId="9" applyFont="1" applyFill="1" applyBorder="1" applyAlignment="1">
      <alignment horizontal="center" vertical="center" wrapText="1"/>
    </xf>
    <xf numFmtId="2" fontId="8" fillId="27" borderId="1" xfId="9" applyNumberFormat="1" applyFont="1" applyFill="1" applyBorder="1" applyAlignment="1" applyProtection="1">
      <alignment horizontal="center" vertical="center"/>
      <protection locked="0"/>
    </xf>
    <xf numFmtId="0" fontId="5" fillId="0" borderId="0" xfId="9" applyFont="1" applyAlignment="1">
      <alignment wrapText="1"/>
    </xf>
    <xf numFmtId="0" fontId="50" fillId="0" borderId="0" xfId="9" applyFont="1" applyAlignment="1">
      <alignment vertical="center" wrapText="1"/>
    </xf>
    <xf numFmtId="0" fontId="5" fillId="0" borderId="0" xfId="9" applyFont="1" applyAlignment="1">
      <alignment vertical="center"/>
    </xf>
    <xf numFmtId="0" fontId="51" fillId="0" borderId="0" xfId="9" applyFont="1" applyAlignment="1">
      <alignment vertical="center"/>
    </xf>
    <xf numFmtId="0" fontId="52" fillId="12" borderId="78" xfId="9" applyFont="1" applyFill="1" applyBorder="1" applyAlignment="1">
      <alignment vertical="center" wrapText="1"/>
    </xf>
    <xf numFmtId="0" fontId="53" fillId="0" borderId="0" xfId="9" applyFont="1" applyAlignment="1">
      <alignment vertical="center" wrapText="1"/>
    </xf>
    <xf numFmtId="0" fontId="5" fillId="0" borderId="79" xfId="9" applyFont="1" applyBorder="1" applyAlignment="1">
      <alignment horizontal="center" vertical="center"/>
    </xf>
    <xf numFmtId="0" fontId="3" fillId="0" borderId="80" xfId="9" applyFont="1" applyBorder="1" applyAlignment="1">
      <alignment vertical="center"/>
    </xf>
    <xf numFmtId="0" fontId="3" fillId="0" borderId="81" xfId="9" applyFont="1" applyBorder="1" applyAlignment="1">
      <alignment vertical="center"/>
    </xf>
    <xf numFmtId="0" fontId="3" fillId="0" borderId="81" xfId="9" applyFont="1" applyBorder="1" applyAlignment="1">
      <alignment vertical="center" wrapText="1"/>
    </xf>
    <xf numFmtId="0" fontId="3" fillId="0" borderId="85" xfId="9" applyFont="1" applyBorder="1" applyAlignment="1">
      <alignment vertical="center"/>
    </xf>
    <xf numFmtId="0" fontId="54" fillId="0" borderId="0" xfId="9" applyFont="1" applyAlignment="1">
      <alignment horizontal="center" vertical="center"/>
    </xf>
    <xf numFmtId="0" fontId="3" fillId="0" borderId="86" xfId="9" applyFont="1" applyBorder="1" applyAlignment="1">
      <alignment vertical="center"/>
    </xf>
    <xf numFmtId="0" fontId="3" fillId="0" borderId="87" xfId="9" applyFont="1" applyBorder="1" applyAlignment="1">
      <alignment vertical="center"/>
    </xf>
    <xf numFmtId="0" fontId="3" fillId="0" borderId="88" xfId="9" applyFont="1" applyBorder="1" applyAlignment="1">
      <alignment vertical="center"/>
    </xf>
    <xf numFmtId="0" fontId="54" fillId="0" borderId="0" xfId="9" applyFont="1" applyAlignment="1">
      <alignment vertical="center"/>
    </xf>
    <xf numFmtId="0" fontId="5" fillId="0" borderId="0" xfId="9" applyFont="1" applyAlignment="1">
      <alignment horizontal="center" vertical="center"/>
    </xf>
    <xf numFmtId="0" fontId="55" fillId="0" borderId="0" xfId="9" applyFont="1" applyAlignment="1">
      <alignment vertical="center"/>
    </xf>
    <xf numFmtId="0" fontId="53" fillId="0" borderId="89" xfId="9" applyFont="1" applyBorder="1" applyAlignment="1">
      <alignment horizontal="center" vertical="center" wrapText="1"/>
    </xf>
    <xf numFmtId="0" fontId="3" fillId="0" borderId="0" xfId="9" applyFont="1" applyAlignment="1">
      <alignment vertical="center"/>
    </xf>
    <xf numFmtId="0" fontId="5" fillId="0" borderId="90" xfId="9" applyFont="1" applyBorder="1" applyAlignment="1">
      <alignment horizontal="center" vertical="center"/>
    </xf>
    <xf numFmtId="0" fontId="3" fillId="0" borderId="91" xfId="9" applyFont="1" applyBorder="1" applyAlignment="1">
      <alignment vertical="center"/>
    </xf>
    <xf numFmtId="0" fontId="3" fillId="0" borderId="92" xfId="9" applyFont="1" applyBorder="1" applyAlignment="1">
      <alignment vertical="center"/>
    </xf>
    <xf numFmtId="0" fontId="3" fillId="0" borderId="92" xfId="9" applyFont="1" applyBorder="1" applyAlignment="1">
      <alignment vertical="center" wrapText="1"/>
    </xf>
    <xf numFmtId="0" fontId="3" fillId="0" borderId="81" xfId="9" applyFont="1" applyBorder="1" applyAlignment="1">
      <alignment horizontal="left" vertical="center" wrapText="1"/>
    </xf>
    <xf numFmtId="0" fontId="7" fillId="2" borderId="0" xfId="11" applyFont="1" applyFill="1" applyAlignment="1">
      <alignment horizontal="center" vertical="center" wrapText="1"/>
    </xf>
    <xf numFmtId="0" fontId="56" fillId="0" borderId="0" xfId="9" applyFont="1" applyAlignment="1">
      <alignment horizontal="left" vertical="center" wrapText="1"/>
    </xf>
    <xf numFmtId="0" fontId="50" fillId="0" borderId="0" xfId="9" applyFont="1" applyAlignment="1">
      <alignment vertical="top" wrapText="1"/>
    </xf>
    <xf numFmtId="0" fontId="3" fillId="12" borderId="0" xfId="9" applyFont="1" applyFill="1" applyAlignment="1">
      <alignment vertical="center" wrapText="1"/>
    </xf>
    <xf numFmtId="0" fontId="5" fillId="12" borderId="0" xfId="9" applyFont="1" applyFill="1" applyAlignment="1">
      <alignment vertical="center"/>
    </xf>
    <xf numFmtId="0" fontId="57" fillId="0" borderId="0" xfId="9" applyFont="1" applyAlignment="1">
      <alignment horizontal="left" vertical="center"/>
    </xf>
    <xf numFmtId="0" fontId="22" fillId="9" borderId="0" xfId="50" applyFont="1" applyFill="1"/>
    <xf numFmtId="0" fontId="22" fillId="9" borderId="0" xfId="50" applyFont="1" applyFill="1" applyAlignment="1">
      <alignment horizontal="center"/>
    </xf>
    <xf numFmtId="0" fontId="23" fillId="9" borderId="0" xfId="50" applyFont="1" applyFill="1"/>
    <xf numFmtId="0" fontId="23" fillId="9" borderId="0" xfId="50" applyFont="1" applyFill="1" applyAlignment="1">
      <alignment horizontal="center"/>
    </xf>
    <xf numFmtId="2" fontId="8" fillId="9" borderId="93" xfId="50" applyNumberFormat="1" applyFont="1" applyFill="1" applyBorder="1"/>
    <xf numFmtId="172" fontId="21" fillId="0" borderId="17" xfId="3" applyNumberFormat="1" applyFont="1" applyFill="1" applyBorder="1" applyAlignment="1">
      <alignment horizontal="center" vertical="center"/>
    </xf>
    <xf numFmtId="167" fontId="25" fillId="6" borderId="93" xfId="8" applyNumberFormat="1" applyFont="1" applyFill="1" applyBorder="1" applyAlignment="1">
      <alignment horizontal="center" vertical="center" wrapText="1"/>
    </xf>
    <xf numFmtId="14" fontId="1" fillId="0" borderId="0" xfId="0" applyNumberFormat="1" applyFont="1" applyProtection="1">
      <protection locked="0"/>
    </xf>
    <xf numFmtId="44" fontId="25" fillId="6" borderId="95" xfId="14" applyFont="1" applyFill="1" applyBorder="1" applyAlignment="1" applyProtection="1">
      <alignment horizontal="center" vertical="center" wrapText="1"/>
      <protection locked="0"/>
    </xf>
    <xf numFmtId="14" fontId="59" fillId="10" borderId="96" xfId="0" applyNumberFormat="1" applyFont="1" applyFill="1" applyBorder="1" applyAlignment="1" applyProtection="1">
      <alignment horizontal="center" textRotation="90"/>
      <protection locked="0"/>
    </xf>
    <xf numFmtId="14" fontId="58" fillId="0" borderId="96" xfId="0" applyNumberFormat="1" applyFont="1" applyBorder="1" applyAlignment="1" applyProtection="1">
      <alignment horizontal="center" textRotation="90"/>
      <protection locked="0"/>
    </xf>
    <xf numFmtId="0" fontId="1" fillId="25" borderId="96" xfId="0" applyFont="1" applyFill="1" applyBorder="1" applyAlignment="1" applyProtection="1">
      <alignment horizontal="center" textRotation="90"/>
      <protection locked="0"/>
    </xf>
    <xf numFmtId="0" fontId="1" fillId="0" borderId="96" xfId="0" applyFont="1" applyBorder="1" applyAlignment="1" applyProtection="1">
      <alignment horizontal="center" textRotation="90"/>
      <protection locked="0"/>
    </xf>
    <xf numFmtId="0" fontId="1" fillId="0" borderId="97" xfId="0" applyFont="1" applyBorder="1" applyAlignment="1" applyProtection="1">
      <alignment horizontal="center" textRotation="90"/>
      <protection locked="0"/>
    </xf>
    <xf numFmtId="0" fontId="7" fillId="26" borderId="93" xfId="8" applyFont="1" applyFill="1" applyBorder="1" applyAlignment="1">
      <alignment horizontal="center" vertical="center" wrapText="1"/>
    </xf>
    <xf numFmtId="0" fontId="7" fillId="27" borderId="93" xfId="8" applyFont="1" applyFill="1" applyBorder="1" applyAlignment="1">
      <alignment horizontal="center" vertical="center" wrapText="1"/>
    </xf>
    <xf numFmtId="0" fontId="1" fillId="0" borderId="0" xfId="8" applyAlignment="1">
      <alignment vertical="center"/>
    </xf>
    <xf numFmtId="0" fontId="1" fillId="0" borderId="96" xfId="8" applyBorder="1" applyAlignment="1">
      <alignment vertical="center"/>
    </xf>
    <xf numFmtId="0" fontId="1" fillId="0" borderId="97" xfId="8" applyBorder="1" applyAlignment="1">
      <alignment vertical="center"/>
    </xf>
    <xf numFmtId="0" fontId="1" fillId="26" borderId="93" xfId="8" applyFill="1" applyBorder="1" applyAlignment="1">
      <alignment vertical="center"/>
    </xf>
    <xf numFmtId="0" fontId="1" fillId="6" borderId="0" xfId="8" applyFill="1" applyAlignment="1">
      <alignment vertical="center"/>
    </xf>
    <xf numFmtId="44" fontId="1" fillId="27" borderId="93" xfId="8" applyNumberFormat="1" applyFill="1" applyBorder="1" applyAlignment="1">
      <alignment vertical="center"/>
    </xf>
    <xf numFmtId="44" fontId="26" fillId="6" borderId="0" xfId="8" applyNumberFormat="1" applyFont="1" applyFill="1" applyAlignment="1">
      <alignment vertical="center"/>
    </xf>
    <xf numFmtId="0" fontId="7" fillId="28" borderId="0" xfId="50" applyFont="1" applyFill="1"/>
    <xf numFmtId="0" fontId="1" fillId="28" borderId="0" xfId="50" applyFill="1"/>
    <xf numFmtId="2" fontId="8" fillId="9" borderId="94" xfId="50" applyNumberFormat="1" applyFont="1" applyFill="1" applyBorder="1" applyAlignment="1">
      <alignment vertical="center"/>
    </xf>
    <xf numFmtId="2" fontId="8" fillId="9" borderId="17" xfId="50" applyNumberFormat="1" applyFont="1" applyFill="1" applyBorder="1" applyAlignment="1">
      <alignment vertical="center"/>
    </xf>
    <xf numFmtId="0" fontId="1" fillId="9" borderId="0" xfId="50" applyFill="1"/>
    <xf numFmtId="2" fontId="1" fillId="0" borderId="93" xfId="50" applyNumberFormat="1" applyBorder="1"/>
    <xf numFmtId="179" fontId="1" fillId="0" borderId="93" xfId="8" applyNumberFormat="1" applyBorder="1" applyAlignment="1" applyProtection="1">
      <alignment horizontal="center"/>
      <protection locked="0"/>
    </xf>
    <xf numFmtId="2" fontId="26" fillId="6" borderId="0" xfId="8" applyNumberFormat="1" applyFont="1" applyFill="1" applyAlignment="1">
      <alignment vertical="center"/>
    </xf>
    <xf numFmtId="2" fontId="1" fillId="26" borderId="93" xfId="8" applyNumberFormat="1" applyFill="1" applyBorder="1" applyAlignment="1">
      <alignment vertical="center"/>
    </xf>
    <xf numFmtId="0" fontId="3" fillId="0" borderId="8" xfId="8" applyFont="1" applyBorder="1" applyAlignment="1">
      <alignment horizontal="center"/>
    </xf>
    <xf numFmtId="0" fontId="3" fillId="0" borderId="98" xfId="8" applyFont="1" applyBorder="1" applyAlignment="1">
      <alignment horizontal="center"/>
    </xf>
    <xf numFmtId="0" fontId="1" fillId="0" borderId="7" xfId="8" applyBorder="1"/>
    <xf numFmtId="0" fontId="3" fillId="0" borderId="99" xfId="8" applyFont="1" applyBorder="1" applyAlignment="1">
      <alignment horizontal="center"/>
    </xf>
    <xf numFmtId="0" fontId="3" fillId="0" borderId="100" xfId="8" applyFont="1" applyBorder="1" applyAlignment="1">
      <alignment horizontal="center"/>
    </xf>
    <xf numFmtId="0" fontId="43" fillId="6" borderId="0" xfId="9" applyFont="1" applyFill="1" applyAlignment="1">
      <alignment vertical="center" wrapText="1"/>
    </xf>
    <xf numFmtId="0" fontId="43" fillId="6" borderId="0" xfId="9" applyFont="1" applyFill="1" applyAlignment="1">
      <alignment horizontal="center" vertical="center" wrapText="1"/>
    </xf>
    <xf numFmtId="0" fontId="7" fillId="9" borderId="3" xfId="11" applyFont="1" applyFill="1" applyBorder="1" applyAlignment="1">
      <alignment horizontal="left" vertical="center" wrapText="1"/>
    </xf>
    <xf numFmtId="0" fontId="7" fillId="9" borderId="4" xfId="11" applyFont="1" applyFill="1" applyBorder="1" applyAlignment="1">
      <alignment horizontal="center" vertical="center" wrapText="1"/>
    </xf>
    <xf numFmtId="0" fontId="6" fillId="9" borderId="0" xfId="9" applyFont="1" applyFill="1"/>
    <xf numFmtId="166" fontId="6" fillId="9" borderId="0" xfId="3" applyNumberFormat="1" applyFont="1" applyFill="1" applyBorder="1" applyProtection="1"/>
    <xf numFmtId="168" fontId="6" fillId="9" borderId="2" xfId="3" applyNumberFormat="1" applyFont="1" applyFill="1" applyBorder="1" applyProtection="1"/>
    <xf numFmtId="0" fontId="6" fillId="7" borderId="0" xfId="9" applyFont="1" applyFill="1"/>
    <xf numFmtId="166" fontId="6" fillId="7" borderId="0" xfId="3" applyNumberFormat="1" applyFont="1" applyFill="1" applyBorder="1" applyProtection="1"/>
    <xf numFmtId="168" fontId="6" fillId="7" borderId="2" xfId="3" applyNumberFormat="1" applyFont="1" applyFill="1" applyBorder="1" applyProtection="1"/>
    <xf numFmtId="0" fontId="7" fillId="11" borderId="3" xfId="11" applyFont="1" applyFill="1" applyBorder="1" applyAlignment="1">
      <alignment horizontal="left" vertical="center" wrapText="1"/>
    </xf>
    <xf numFmtId="0" fontId="7" fillId="11" borderId="3" xfId="11" applyFont="1" applyFill="1" applyBorder="1" applyAlignment="1">
      <alignment horizontal="center" vertical="center" wrapText="1"/>
    </xf>
    <xf numFmtId="0" fontId="7" fillId="11" borderId="4" xfId="11" applyFont="1" applyFill="1" applyBorder="1" applyAlignment="1">
      <alignment horizontal="center" vertical="center" wrapText="1"/>
    </xf>
    <xf numFmtId="0" fontId="43" fillId="29" borderId="0" xfId="9" applyFont="1" applyFill="1"/>
    <xf numFmtId="166" fontId="43" fillId="29" borderId="0" xfId="3" applyNumberFormat="1" applyFont="1" applyFill="1" applyBorder="1" applyProtection="1"/>
    <xf numFmtId="168" fontId="43" fillId="29" borderId="2" xfId="3" applyNumberFormat="1" applyFont="1" applyFill="1" applyBorder="1" applyProtection="1"/>
    <xf numFmtId="0" fontId="25" fillId="29" borderId="3" xfId="11" applyFont="1" applyFill="1" applyBorder="1" applyAlignment="1">
      <alignment horizontal="center" vertical="center" wrapText="1"/>
    </xf>
    <xf numFmtId="0" fontId="43" fillId="29" borderId="3" xfId="11" applyFont="1" applyFill="1" applyBorder="1" applyAlignment="1">
      <alignment horizontal="center" vertical="center" wrapText="1"/>
    </xf>
    <xf numFmtId="0" fontId="43" fillId="29" borderId="4" xfId="11" applyFont="1" applyFill="1" applyBorder="1" applyAlignment="1">
      <alignment horizontal="center" vertical="center" wrapText="1"/>
    </xf>
    <xf numFmtId="4" fontId="1" fillId="7" borderId="2" xfId="9" applyNumberFormat="1" applyFill="1" applyBorder="1" applyProtection="1">
      <protection locked="0"/>
    </xf>
    <xf numFmtId="4" fontId="1" fillId="9" borderId="2" xfId="9" applyNumberFormat="1" applyFill="1" applyBorder="1" applyProtection="1">
      <protection locked="0"/>
    </xf>
    <xf numFmtId="4" fontId="1" fillId="0" borderId="93" xfId="9" applyNumberFormat="1" applyBorder="1"/>
    <xf numFmtId="0" fontId="8" fillId="27" borderId="0" xfId="9" applyFont="1" applyFill="1"/>
    <xf numFmtId="0" fontId="8" fillId="27" borderId="0" xfId="8" applyFont="1" applyFill="1"/>
    <xf numFmtId="0" fontId="60" fillId="0" borderId="0" xfId="8" applyFont="1" applyAlignment="1">
      <alignment vertical="center"/>
    </xf>
    <xf numFmtId="0" fontId="25" fillId="6" borderId="0" xfId="9" applyFont="1" applyFill="1" applyAlignment="1">
      <alignment vertical="center" wrapText="1"/>
    </xf>
    <xf numFmtId="0" fontId="61" fillId="0" borderId="45" xfId="9" applyFont="1" applyBorder="1" applyAlignment="1">
      <alignment vertical="center" wrapText="1"/>
    </xf>
    <xf numFmtId="0" fontId="3" fillId="0" borderId="85" xfId="9" applyFont="1" applyBorder="1" applyAlignment="1">
      <alignment vertical="center" wrapText="1"/>
    </xf>
    <xf numFmtId="0" fontId="3" fillId="0" borderId="84" xfId="9" applyFont="1" applyBorder="1" applyAlignment="1">
      <alignment vertical="center" wrapText="1"/>
    </xf>
    <xf numFmtId="0" fontId="3" fillId="8" borderId="5" xfId="8" applyFont="1" applyFill="1" applyBorder="1" applyAlignment="1">
      <alignment horizontal="center"/>
    </xf>
    <xf numFmtId="0" fontId="3" fillId="8" borderId="40" xfId="8" applyFont="1" applyFill="1" applyBorder="1" applyAlignment="1">
      <alignment horizontal="center"/>
    </xf>
    <xf numFmtId="0" fontId="1" fillId="8" borderId="0" xfId="8" applyFill="1"/>
    <xf numFmtId="4" fontId="1" fillId="0" borderId="0" xfId="9" applyNumberFormat="1"/>
    <xf numFmtId="1" fontId="1" fillId="3" borderId="0" xfId="9" applyNumberFormat="1" applyFill="1" applyAlignment="1" applyProtection="1">
      <alignment horizontal="center"/>
      <protection locked="0"/>
    </xf>
    <xf numFmtId="44" fontId="1" fillId="0" borderId="11" xfId="3" applyFont="1" applyFill="1" applyBorder="1" applyAlignment="1" applyProtection="1">
      <protection locked="0"/>
    </xf>
    <xf numFmtId="44" fontId="1" fillId="0" borderId="11" xfId="3" applyFont="1" applyFill="1" applyBorder="1" applyAlignment="1" applyProtection="1">
      <alignment vertical="center"/>
      <protection locked="0"/>
    </xf>
    <xf numFmtId="172" fontId="21" fillId="0" borderId="94" xfId="3" applyNumberFormat="1" applyFont="1" applyFill="1" applyBorder="1" applyAlignment="1">
      <alignment horizontal="center" vertical="center"/>
    </xf>
    <xf numFmtId="1" fontId="1" fillId="27" borderId="11" xfId="8" applyNumberFormat="1" applyFill="1" applyBorder="1" applyAlignment="1" applyProtection="1">
      <alignment horizontal="center" vertical="center"/>
      <protection locked="0"/>
    </xf>
    <xf numFmtId="0" fontId="63" fillId="0" borderId="0" xfId="17" applyFont="1" applyAlignment="1">
      <alignment horizontal="right" vertical="center" wrapText="1"/>
    </xf>
    <xf numFmtId="44" fontId="1" fillId="0" borderId="0" xfId="9" applyNumberFormat="1"/>
    <xf numFmtId="0" fontId="3" fillId="5" borderId="0" xfId="8" applyFont="1" applyFill="1" applyAlignment="1" applyProtection="1">
      <alignment wrapText="1"/>
      <protection locked="0"/>
    </xf>
    <xf numFmtId="167" fontId="25" fillId="6" borderId="101" xfId="8" applyNumberFormat="1" applyFont="1" applyFill="1" applyBorder="1" applyAlignment="1">
      <alignment horizontal="center" vertical="center" wrapText="1"/>
    </xf>
    <xf numFmtId="0" fontId="3" fillId="0" borderId="101" xfId="9" applyFont="1" applyBorder="1" applyAlignment="1">
      <alignment vertical="center" wrapText="1"/>
    </xf>
    <xf numFmtId="0" fontId="3" fillId="0" borderId="11" xfId="9" applyFont="1" applyBorder="1" applyAlignment="1">
      <alignment wrapText="1"/>
    </xf>
    <xf numFmtId="0" fontId="3" fillId="0" borderId="101" xfId="9" applyFont="1" applyBorder="1" applyAlignment="1">
      <alignment vertical="center" shrinkToFit="1"/>
    </xf>
    <xf numFmtId="0" fontId="3" fillId="0" borderId="101" xfId="9" applyFont="1" applyBorder="1" applyAlignment="1">
      <alignment vertical="center" wrapText="1" shrinkToFit="1"/>
    </xf>
    <xf numFmtId="0" fontId="3" fillId="0" borderId="101" xfId="9" applyFont="1" applyBorder="1" applyAlignment="1">
      <alignment horizontal="left" vertical="center" shrinkToFit="1"/>
    </xf>
    <xf numFmtId="0" fontId="3" fillId="0" borderId="101" xfId="9" applyFont="1" applyBorder="1" applyAlignment="1">
      <alignment horizontal="left" vertical="center" wrapText="1" shrinkToFit="1"/>
    </xf>
    <xf numFmtId="0" fontId="1" fillId="7" borderId="0" xfId="9" applyFill="1"/>
    <xf numFmtId="0" fontId="1" fillId="9" borderId="0" xfId="9" applyFill="1"/>
    <xf numFmtId="0" fontId="1" fillId="0" borderId="0" xfId="8" applyAlignment="1">
      <alignment horizontal="right"/>
    </xf>
    <xf numFmtId="0" fontId="1" fillId="0" borderId="11" xfId="8" applyBorder="1" applyAlignment="1">
      <alignment horizontal="center" vertical="center" wrapText="1"/>
    </xf>
    <xf numFmtId="0" fontId="1" fillId="0" borderId="11" xfId="8" applyBorder="1" applyAlignment="1">
      <alignment vertical="center"/>
    </xf>
    <xf numFmtId="0" fontId="1" fillId="30" borderId="11" xfId="8" applyFill="1" applyBorder="1" applyAlignment="1">
      <alignment vertical="center" wrapText="1"/>
    </xf>
    <xf numFmtId="2" fontId="3" fillId="27" borderId="1" xfId="9" applyNumberFormat="1" applyFont="1" applyFill="1" applyBorder="1" applyAlignment="1" applyProtection="1">
      <alignment horizontal="center" vertical="center"/>
      <protection locked="0"/>
    </xf>
    <xf numFmtId="0" fontId="2" fillId="2" borderId="0" xfId="9" applyFont="1" applyFill="1" applyAlignment="1">
      <alignment horizontal="center" vertical="center"/>
    </xf>
    <xf numFmtId="44" fontId="8" fillId="27" borderId="1" xfId="14" applyFont="1" applyFill="1" applyBorder="1" applyAlignment="1" applyProtection="1">
      <alignment horizontal="center" vertical="center"/>
      <protection locked="0"/>
    </xf>
    <xf numFmtId="0" fontId="1" fillId="31" borderId="0" xfId="9" applyFill="1"/>
    <xf numFmtId="44" fontId="7" fillId="31" borderId="0" xfId="9" applyNumberFormat="1" applyFont="1" applyFill="1"/>
    <xf numFmtId="0" fontId="1" fillId="30" borderId="11" xfId="8" applyFill="1" applyBorder="1" applyAlignment="1">
      <alignment horizontal="center" vertical="center" wrapText="1"/>
    </xf>
    <xf numFmtId="0" fontId="64" fillId="0" borderId="0" xfId="9" applyFont="1" applyAlignment="1">
      <alignment vertical="center" wrapText="1"/>
    </xf>
    <xf numFmtId="0" fontId="8" fillId="31" borderId="0" xfId="9" applyFont="1" applyFill="1"/>
    <xf numFmtId="44" fontId="6" fillId="31" borderId="0" xfId="9" applyNumberFormat="1" applyFont="1" applyFill="1"/>
    <xf numFmtId="0" fontId="1" fillId="8" borderId="11" xfId="8" applyFill="1" applyBorder="1" applyAlignment="1">
      <alignment horizontal="center" vertical="center" wrapText="1"/>
    </xf>
    <xf numFmtId="44" fontId="8" fillId="0" borderId="1" xfId="14" applyFont="1" applyFill="1" applyBorder="1" applyAlignment="1" applyProtection="1">
      <alignment horizontal="center" vertical="center"/>
      <protection locked="0"/>
    </xf>
    <xf numFmtId="0" fontId="24" fillId="0" borderId="11" xfId="0" applyFont="1" applyBorder="1" applyAlignment="1">
      <alignment horizontal="center" vertical="center" wrapText="1"/>
    </xf>
    <xf numFmtId="0" fontId="38" fillId="0" borderId="11" xfId="0" applyFont="1" applyBorder="1" applyAlignment="1">
      <alignment horizontal="center" vertical="center"/>
    </xf>
    <xf numFmtId="167" fontId="1" fillId="0" borderId="101" xfId="8" applyNumberFormat="1" applyBorder="1"/>
    <xf numFmtId="49" fontId="1" fillId="0" borderId="11" xfId="8" applyNumberFormat="1" applyBorder="1" applyAlignment="1">
      <alignment horizontal="center"/>
    </xf>
    <xf numFmtId="0" fontId="2" fillId="2" borderId="0" xfId="8" applyFont="1" applyFill="1" applyAlignment="1">
      <alignment horizontal="center" vertical="center"/>
    </xf>
    <xf numFmtId="0" fontId="3" fillId="0" borderId="0" xfId="8" applyFont="1" applyAlignment="1">
      <alignment horizontal="left" wrapText="1"/>
    </xf>
    <xf numFmtId="0" fontId="3" fillId="0" borderId="0" xfId="8" applyFont="1" applyAlignment="1">
      <alignment horizontal="left" vertical="top" wrapText="1"/>
    </xf>
    <xf numFmtId="0" fontId="3" fillId="5" borderId="0" xfId="8" applyFont="1" applyFill="1" applyAlignment="1">
      <alignment horizontal="center" wrapText="1"/>
    </xf>
    <xf numFmtId="0" fontId="62" fillId="0" borderId="0" xfId="0" applyFont="1" applyAlignment="1">
      <alignment horizontal="center" vertical="center" wrapText="1"/>
    </xf>
    <xf numFmtId="0" fontId="6" fillId="9" borderId="10" xfId="11" applyFont="1" applyFill="1" applyBorder="1" applyAlignment="1">
      <alignment horizontal="left" vertical="center" wrapText="1"/>
    </xf>
    <xf numFmtId="0" fontId="6" fillId="9" borderId="3" xfId="11" applyFont="1" applyFill="1" applyBorder="1" applyAlignment="1">
      <alignment horizontal="left" vertical="center" wrapText="1"/>
    </xf>
    <xf numFmtId="49" fontId="4" fillId="7" borderId="0" xfId="13" applyNumberFormat="1" applyFont="1" applyFill="1" applyAlignment="1">
      <alignment horizontal="center" vertical="center"/>
    </xf>
    <xf numFmtId="0" fontId="1" fillId="0" borderId="10" xfId="11" applyBorder="1" applyAlignment="1">
      <alignment horizontal="left" vertical="center" wrapText="1"/>
    </xf>
    <xf numFmtId="0" fontId="1" fillId="0" borderId="3" xfId="11" applyBorder="1" applyAlignment="1">
      <alignment horizontal="left" vertical="center" wrapText="1"/>
    </xf>
    <xf numFmtId="0" fontId="1" fillId="0" borderId="4" xfId="11" applyBorder="1" applyAlignment="1">
      <alignment horizontal="left" vertical="center" wrapText="1"/>
    </xf>
    <xf numFmtId="0" fontId="8" fillId="0" borderId="2" xfId="9" applyFont="1" applyBorder="1" applyAlignment="1">
      <alignment horizontal="left"/>
    </xf>
    <xf numFmtId="0" fontId="8" fillId="0" borderId="2" xfId="3" applyNumberFormat="1" applyFont="1" applyBorder="1" applyAlignment="1" applyProtection="1">
      <alignment horizontal="center"/>
    </xf>
    <xf numFmtId="0" fontId="6" fillId="7" borderId="10" xfId="11" applyFont="1" applyFill="1" applyBorder="1" applyAlignment="1">
      <alignment horizontal="left" vertical="center" wrapText="1"/>
    </xf>
    <xf numFmtId="0" fontId="6" fillId="7" borderId="3" xfId="11" applyFont="1" applyFill="1" applyBorder="1" applyAlignment="1">
      <alignment horizontal="left" vertical="center" wrapText="1"/>
    </xf>
    <xf numFmtId="0" fontId="7" fillId="7" borderId="3" xfId="11" applyFont="1" applyFill="1" applyBorder="1" applyAlignment="1">
      <alignment horizontal="center" vertical="center" wrapText="1"/>
    </xf>
    <xf numFmtId="0" fontId="6" fillId="11" borderId="10" xfId="11" applyFont="1" applyFill="1" applyBorder="1" applyAlignment="1">
      <alignment horizontal="left" vertical="center" wrapText="1"/>
    </xf>
    <xf numFmtId="0" fontId="6" fillId="11" borderId="3" xfId="11" applyFont="1" applyFill="1" applyBorder="1" applyAlignment="1">
      <alignment horizontal="left" vertical="center" wrapText="1"/>
    </xf>
    <xf numFmtId="167" fontId="7" fillId="11" borderId="0" xfId="9" applyNumberFormat="1" applyFont="1" applyFill="1" applyAlignment="1">
      <alignment horizontal="right"/>
    </xf>
    <xf numFmtId="167" fontId="7" fillId="7" borderId="0" xfId="9" applyNumberFormat="1" applyFont="1" applyFill="1" applyAlignment="1">
      <alignment horizontal="right"/>
    </xf>
    <xf numFmtId="168" fontId="6" fillId="7" borderId="2" xfId="3" applyNumberFormat="1" applyFont="1" applyFill="1" applyBorder="1" applyAlignment="1" applyProtection="1"/>
    <xf numFmtId="0" fontId="7" fillId="9" borderId="3" xfId="11" applyFont="1" applyFill="1" applyBorder="1" applyAlignment="1">
      <alignment horizontal="center" vertical="center" wrapText="1"/>
    </xf>
    <xf numFmtId="167" fontId="7" fillId="9" borderId="0" xfId="9" applyNumberFormat="1" applyFont="1" applyFill="1" applyAlignment="1">
      <alignment horizontal="right"/>
    </xf>
    <xf numFmtId="167" fontId="25" fillId="29" borderId="0" xfId="9" applyNumberFormat="1" applyFont="1" applyFill="1" applyAlignment="1">
      <alignment horizontal="right"/>
    </xf>
    <xf numFmtId="0" fontId="43" fillId="29" borderId="10" xfId="11" applyFont="1" applyFill="1" applyBorder="1" applyAlignment="1">
      <alignment horizontal="left" vertical="center" wrapText="1"/>
    </xf>
    <xf numFmtId="0" fontId="43" fillId="29" borderId="3" xfId="11" applyFont="1" applyFill="1" applyBorder="1" applyAlignment="1">
      <alignment horizontal="left" vertical="center" wrapText="1"/>
    </xf>
    <xf numFmtId="0" fontId="8" fillId="0" borderId="0" xfId="9" applyFont="1" applyAlignment="1">
      <alignment horizontal="left" vertical="center" wrapText="1"/>
    </xf>
    <xf numFmtId="0" fontId="12" fillId="8" borderId="34" xfId="9" applyFont="1" applyFill="1" applyBorder="1" applyAlignment="1">
      <alignment wrapText="1"/>
    </xf>
    <xf numFmtId="0" fontId="12" fillId="8" borderId="45" xfId="9" applyFont="1" applyFill="1" applyBorder="1" applyAlignment="1">
      <alignment wrapText="1"/>
    </xf>
    <xf numFmtId="0" fontId="3" fillId="0" borderId="0" xfId="9" applyFont="1" applyAlignment="1">
      <alignment horizontal="left" vertical="top" wrapText="1"/>
    </xf>
    <xf numFmtId="0" fontId="2" fillId="2" borderId="0" xfId="9" applyFont="1" applyFill="1" applyAlignment="1">
      <alignment horizontal="center" vertical="center"/>
    </xf>
    <xf numFmtId="0" fontId="1" fillId="0" borderId="0" xfId="9" applyAlignment="1">
      <alignment horizontal="left" vertical="center" wrapText="1"/>
    </xf>
    <xf numFmtId="0" fontId="3" fillId="0" borderId="82" xfId="9" applyFont="1" applyBorder="1" applyAlignment="1">
      <alignment horizontal="left" vertical="center" wrapText="1"/>
    </xf>
    <xf numFmtId="0" fontId="3" fillId="0" borderId="83" xfId="9" applyFont="1" applyBorder="1" applyAlignment="1">
      <alignment horizontal="left" vertical="center" wrapText="1"/>
    </xf>
    <xf numFmtId="0" fontId="3" fillId="0" borderId="84" xfId="9" applyFont="1" applyBorder="1" applyAlignment="1">
      <alignment horizontal="left" vertical="center" wrapText="1"/>
    </xf>
    <xf numFmtId="0" fontId="3" fillId="0" borderId="0" xfId="9" applyFont="1" applyAlignment="1">
      <alignment horizontal="left" vertical="center" wrapText="1"/>
    </xf>
    <xf numFmtId="0" fontId="3" fillId="0" borderId="34" xfId="9" applyFont="1" applyBorder="1" applyAlignment="1">
      <alignment horizontal="center" vertical="center" wrapText="1"/>
    </xf>
    <xf numFmtId="14" fontId="1" fillId="0" borderId="3" xfId="17" applyNumberFormat="1" applyBorder="1"/>
    <xf numFmtId="49" fontId="12" fillId="2" borderId="73" xfId="13" applyNumberFormat="1" applyFont="1" applyFill="1" applyBorder="1" applyAlignment="1">
      <alignment horizontal="center" vertical="center"/>
    </xf>
    <xf numFmtId="49" fontId="12" fillId="2" borderId="0" xfId="13" applyNumberFormat="1" applyFont="1" applyFill="1" applyAlignment="1">
      <alignment horizontal="center" vertical="center"/>
    </xf>
    <xf numFmtId="49" fontId="12" fillId="2" borderId="74" xfId="13" applyNumberFormat="1" applyFont="1" applyFill="1" applyBorder="1" applyAlignment="1">
      <alignment horizontal="center" vertical="center"/>
    </xf>
    <xf numFmtId="0" fontId="12" fillId="2" borderId="0" xfId="13" applyFont="1" applyFill="1" applyAlignment="1">
      <alignment horizontal="center" vertical="center"/>
    </xf>
    <xf numFmtId="0" fontId="12" fillId="2" borderId="74" xfId="13" applyFont="1" applyFill="1" applyBorder="1" applyAlignment="1">
      <alignment horizontal="center" vertical="center"/>
    </xf>
    <xf numFmtId="0" fontId="15" fillId="0" borderId="75" xfId="17" applyFont="1" applyBorder="1" applyAlignment="1">
      <alignment horizontal="left" vertical="center" wrapText="1"/>
    </xf>
    <xf numFmtId="0" fontId="15" fillId="0" borderId="26" xfId="17" applyFont="1" applyBorder="1" applyAlignment="1">
      <alignment horizontal="left" vertical="center" wrapText="1"/>
    </xf>
    <xf numFmtId="0" fontId="15" fillId="0" borderId="13" xfId="17" applyFont="1" applyBorder="1" applyAlignment="1">
      <alignment horizontal="left" vertical="center" wrapText="1"/>
    </xf>
    <xf numFmtId="0" fontId="15" fillId="0" borderId="75" xfId="17" applyFont="1" applyBorder="1" applyAlignment="1">
      <alignment vertical="center" wrapText="1"/>
    </xf>
    <xf numFmtId="0" fontId="20" fillId="0" borderId="26" xfId="17" applyFont="1" applyBorder="1" applyAlignment="1">
      <alignment vertical="center"/>
    </xf>
    <xf numFmtId="0" fontId="1" fillId="0" borderId="0" xfId="17" applyAlignment="1">
      <alignment horizontal="right" vertical="center"/>
    </xf>
    <xf numFmtId="0" fontId="1" fillId="0" borderId="2" xfId="9" applyBorder="1" applyAlignment="1">
      <alignment horizontal="left" vertical="center" wrapText="1"/>
    </xf>
    <xf numFmtId="0" fontId="40" fillId="2" borderId="0" xfId="8" applyFont="1" applyFill="1" applyAlignment="1">
      <alignment horizontal="center" vertical="center"/>
    </xf>
    <xf numFmtId="0" fontId="43" fillId="6" borderId="0" xfId="9" applyFont="1" applyFill="1" applyAlignment="1">
      <alignment horizontal="center" vertical="center"/>
    </xf>
    <xf numFmtId="0" fontId="8" fillId="0" borderId="0" xfId="8" applyFont="1" applyAlignment="1">
      <alignment horizontal="left" vertical="center" wrapText="1"/>
    </xf>
    <xf numFmtId="14" fontId="8" fillId="0" borderId="15" xfId="8" applyNumberFormat="1" applyFont="1" applyBorder="1" applyAlignment="1">
      <alignment horizontal="center" vertical="center"/>
    </xf>
    <xf numFmtId="1" fontId="25" fillId="6" borderId="42" xfId="8" applyNumberFormat="1" applyFont="1" applyFill="1" applyBorder="1" applyAlignment="1">
      <alignment horizontal="center" vertical="center" wrapText="1"/>
    </xf>
    <xf numFmtId="1" fontId="25" fillId="6" borderId="43" xfId="8" applyNumberFormat="1" applyFont="1" applyFill="1" applyBorder="1" applyAlignment="1">
      <alignment horizontal="center" vertical="center" wrapText="1"/>
    </xf>
    <xf numFmtId="44" fontId="25" fillId="6" borderId="16" xfId="3" applyFont="1" applyFill="1" applyBorder="1" applyAlignment="1">
      <alignment horizontal="center" vertical="center" wrapText="1"/>
    </xf>
    <xf numFmtId="0" fontId="12" fillId="9" borderId="7" xfId="8" applyFont="1" applyFill="1" applyBorder="1" applyAlignment="1">
      <alignment horizontal="center"/>
    </xf>
    <xf numFmtId="0" fontId="41" fillId="0" borderId="68" xfId="8" applyFont="1" applyBorder="1" applyAlignment="1">
      <alignment horizontal="center" vertical="top" wrapText="1"/>
    </xf>
    <xf numFmtId="0" fontId="12" fillId="9" borderId="7" xfId="8" applyFont="1" applyFill="1" applyBorder="1" applyAlignment="1">
      <alignment horizontal="center" wrapText="1"/>
    </xf>
    <xf numFmtId="0" fontId="12" fillId="0" borderId="0" xfId="50" applyFont="1" applyAlignment="1">
      <alignment horizontal="center"/>
    </xf>
    <xf numFmtId="0" fontId="3" fillId="0" borderId="0" xfId="50" applyFont="1" applyAlignment="1">
      <alignment horizontal="center"/>
    </xf>
    <xf numFmtId="2" fontId="8" fillId="23" borderId="94" xfId="50" applyNumberFormat="1" applyFont="1" applyFill="1" applyBorder="1" applyAlignment="1">
      <alignment horizontal="center" vertical="center"/>
    </xf>
    <xf numFmtId="2" fontId="8" fillId="9" borderId="94" xfId="50" applyNumberFormat="1" applyFont="1" applyFill="1" applyBorder="1" applyAlignment="1">
      <alignment horizontal="center" wrapText="1"/>
    </xf>
    <xf numFmtId="0" fontId="22" fillId="0" borderId="25" xfId="8" applyFont="1" applyBorder="1" applyAlignment="1">
      <alignment horizontal="center"/>
    </xf>
    <xf numFmtId="0" fontId="22" fillId="0" borderId="26" xfId="8" applyFont="1" applyBorder="1" applyAlignment="1">
      <alignment horizontal="center"/>
    </xf>
    <xf numFmtId="0" fontId="22" fillId="0" borderId="13" xfId="8" applyFont="1" applyBorder="1" applyAlignment="1">
      <alignment horizontal="center"/>
    </xf>
    <xf numFmtId="0" fontId="12" fillId="0" borderId="0" xfId="8" applyFont="1" applyAlignment="1">
      <alignment horizontal="center"/>
    </xf>
    <xf numFmtId="0" fontId="3" fillId="0" borderId="0" xfId="8" applyFont="1" applyAlignment="1">
      <alignment horizontal="center"/>
    </xf>
    <xf numFmtId="0" fontId="3" fillId="0" borderId="0" xfId="8" applyFont="1" applyAlignment="1">
      <alignment horizontal="left"/>
    </xf>
    <xf numFmtId="0" fontId="12" fillId="0" borderId="0" xfId="8" applyFont="1" applyAlignment="1">
      <alignment horizontal="left"/>
    </xf>
    <xf numFmtId="0" fontId="7" fillId="28" borderId="0" xfId="8" applyFont="1" applyFill="1" applyAlignment="1">
      <alignment horizontal="center"/>
    </xf>
  </cellXfs>
  <cellStyles count="137">
    <cellStyle name="20% - Akzent1" xfId="31" xr:uid="{00000000-0005-0000-0000-000000000000}"/>
    <cellStyle name="20% - Akzent2" xfId="32" xr:uid="{00000000-0005-0000-0000-000001000000}"/>
    <cellStyle name="20% - Akzent3" xfId="33" xr:uid="{00000000-0005-0000-0000-000002000000}"/>
    <cellStyle name="20% - Akzent4" xfId="34" xr:uid="{00000000-0005-0000-0000-000003000000}"/>
    <cellStyle name="20% - Akzent5" xfId="35" xr:uid="{00000000-0005-0000-0000-000004000000}"/>
    <cellStyle name="20% - Akzent6" xfId="36" xr:uid="{00000000-0005-0000-0000-000005000000}"/>
    <cellStyle name="40% - Akzent1" xfId="37" xr:uid="{00000000-0005-0000-0000-000006000000}"/>
    <cellStyle name="40% - Akzent2" xfId="38" xr:uid="{00000000-0005-0000-0000-000007000000}"/>
    <cellStyle name="40% - Akzent3" xfId="39" xr:uid="{00000000-0005-0000-0000-000008000000}"/>
    <cellStyle name="40% - Akzent4" xfId="40" xr:uid="{00000000-0005-0000-0000-000009000000}"/>
    <cellStyle name="40% - Akzent5" xfId="41" xr:uid="{00000000-0005-0000-0000-00000A000000}"/>
    <cellStyle name="40% - Akzent6" xfId="42" xr:uid="{00000000-0005-0000-0000-00000B000000}"/>
    <cellStyle name="60% - Akzent1" xfId="43" xr:uid="{00000000-0005-0000-0000-00000C000000}"/>
    <cellStyle name="60% - Akzent2" xfId="44" xr:uid="{00000000-0005-0000-0000-00000D000000}"/>
    <cellStyle name="60% - Akzent3" xfId="45" xr:uid="{00000000-0005-0000-0000-00000E000000}"/>
    <cellStyle name="60% - Akzent4" xfId="46" xr:uid="{00000000-0005-0000-0000-00000F000000}"/>
    <cellStyle name="60% - Akzent5" xfId="47" xr:uid="{00000000-0005-0000-0000-000010000000}"/>
    <cellStyle name="60% - Akzent6" xfId="48" xr:uid="{00000000-0005-0000-0000-000011000000}"/>
    <cellStyle name="Euro" xfId="1" xr:uid="{00000000-0005-0000-0000-000012000000}"/>
    <cellStyle name="Euro 2" xfId="2" xr:uid="{00000000-0005-0000-0000-000013000000}"/>
    <cellStyle name="Euro 2 2" xfId="3" xr:uid="{00000000-0005-0000-0000-000014000000}"/>
    <cellStyle name="Euro 2 2 2" xfId="60" xr:uid="{CF3A4AE8-0843-4DCB-8F44-44AD9B506F34}"/>
    <cellStyle name="Euro 2 2 2 2" xfId="79" xr:uid="{CF3A4AE8-0843-4DCB-8F44-44AD9B506F34}"/>
    <cellStyle name="Euro 2 2 2 2 2" xfId="126" xr:uid="{CF3A4AE8-0843-4DCB-8F44-44AD9B506F34}"/>
    <cellStyle name="Euro 2 2 2 3" xfId="107" xr:uid="{CF3A4AE8-0843-4DCB-8F44-44AD9B506F34}"/>
    <cellStyle name="Euro 2 2 3" xfId="69" xr:uid="{00000000-0005-0000-0000-000014000000}"/>
    <cellStyle name="Euro 2 2 3 2" xfId="116" xr:uid="{00000000-0005-0000-0000-000014000000}"/>
    <cellStyle name="Euro 2 2 4" xfId="94" xr:uid="{00000000-0005-0000-0000-000002000000}"/>
    <cellStyle name="Euro 2 2 4 2" xfId="136" xr:uid="{00000000-0005-0000-0000-000002000000}"/>
    <cellStyle name="Euro 2 2 5" xfId="97" xr:uid="{00000000-0005-0000-0000-000014000000}"/>
    <cellStyle name="Euro 2 3" xfId="59" xr:uid="{3B5FD59F-CFBF-45F7-B3EF-580721721B53}"/>
    <cellStyle name="Euro 2 3 2" xfId="78" xr:uid="{3B5FD59F-CFBF-45F7-B3EF-580721721B53}"/>
    <cellStyle name="Euro 2 3 2 2" xfId="125" xr:uid="{3B5FD59F-CFBF-45F7-B3EF-580721721B53}"/>
    <cellStyle name="Euro 2 3 3" xfId="106" xr:uid="{3B5FD59F-CFBF-45F7-B3EF-580721721B53}"/>
    <cellStyle name="Euro 2 4" xfId="68" xr:uid="{00000000-0005-0000-0000-000013000000}"/>
    <cellStyle name="Euro 2 4 2" xfId="115" xr:uid="{00000000-0005-0000-0000-000013000000}"/>
    <cellStyle name="Euro 2 5" xfId="88" xr:uid="{00000000-0005-0000-0000-000001000000}"/>
    <cellStyle name="Euro 2 5 2" xfId="134" xr:uid="{00000000-0005-0000-0000-000001000000}"/>
    <cellStyle name="Euro 2 6" xfId="96" xr:uid="{00000000-0005-0000-0000-000013000000}"/>
    <cellStyle name="Euro 3" xfId="4" xr:uid="{00000000-0005-0000-0000-000015000000}"/>
    <cellStyle name="Euro 3 2" xfId="61" xr:uid="{4D493CB9-17AA-4B04-BBA4-9EDAADAE51C9}"/>
    <cellStyle name="Euro 3 2 2" xfId="80" xr:uid="{4D493CB9-17AA-4B04-BBA4-9EDAADAE51C9}"/>
    <cellStyle name="Euro 3 2 2 2" xfId="127" xr:uid="{4D493CB9-17AA-4B04-BBA4-9EDAADAE51C9}"/>
    <cellStyle name="Euro 3 2 3" xfId="108" xr:uid="{4D493CB9-17AA-4B04-BBA4-9EDAADAE51C9}"/>
    <cellStyle name="Euro 3 3" xfId="70" xr:uid="{00000000-0005-0000-0000-000015000000}"/>
    <cellStyle name="Euro 3 3 2" xfId="117" xr:uid="{00000000-0005-0000-0000-000015000000}"/>
    <cellStyle name="Euro 3 4" xfId="93" xr:uid="{00000000-0005-0000-0000-000003000000}"/>
    <cellStyle name="Euro 3 4 2" xfId="135" xr:uid="{00000000-0005-0000-0000-000003000000}"/>
    <cellStyle name="Euro 3 5" xfId="98" xr:uid="{00000000-0005-0000-0000-000015000000}"/>
    <cellStyle name="Euro 4" xfId="30" xr:uid="{00000000-0005-0000-0000-000016000000}"/>
    <cellStyle name="Euro 5" xfId="58" xr:uid="{858AF294-9B10-4372-886D-61662B61083E}"/>
    <cellStyle name="Euro 5 2" xfId="77" xr:uid="{858AF294-9B10-4372-886D-61662B61083E}"/>
    <cellStyle name="Euro 5 2 2" xfId="124" xr:uid="{858AF294-9B10-4372-886D-61662B61083E}"/>
    <cellStyle name="Euro 5 3" xfId="105" xr:uid="{858AF294-9B10-4372-886D-61662B61083E}"/>
    <cellStyle name="Euro 6" xfId="67" xr:uid="{00000000-0005-0000-0000-000012000000}"/>
    <cellStyle name="Euro 6 2" xfId="114" xr:uid="{00000000-0005-0000-0000-000012000000}"/>
    <cellStyle name="Euro 7" xfId="86" xr:uid="{00000000-0005-0000-0000-000000000000}"/>
    <cellStyle name="Euro 7 2" xfId="133" xr:uid="{00000000-0005-0000-0000-000000000000}"/>
    <cellStyle name="Euro 8" xfId="95" xr:uid="{00000000-0005-0000-0000-000012000000}"/>
    <cellStyle name="Euro_Preis_u Leistungsermittlung_JobaTest" xfId="5" xr:uid="{00000000-0005-0000-0000-000017000000}"/>
    <cellStyle name="Komma 2" xfId="16" xr:uid="{00000000-0005-0000-0000-000018000000}"/>
    <cellStyle name="Komma 2 2" xfId="73" xr:uid="{00000000-0005-0000-0000-000018000000}"/>
    <cellStyle name="Komma 2 2 2" xfId="120" xr:uid="{00000000-0005-0000-0000-000018000000}"/>
    <cellStyle name="Komma 2 3" xfId="101" xr:uid="{00000000-0005-0000-0000-000018000000}"/>
    <cellStyle name="Prozent" xfId="51" builtinId="5"/>
    <cellStyle name="Prozent 2" xfId="6" xr:uid="{00000000-0005-0000-0000-000019000000}"/>
    <cellStyle name="Prozent 2 2" xfId="20" xr:uid="{00000000-0005-0000-0000-00001A000000}"/>
    <cellStyle name="Prozent 2 3" xfId="18" xr:uid="{00000000-0005-0000-0000-00001B000000}"/>
    <cellStyle name="Prozent 2 9" xfId="89" xr:uid="{00000000-0005-0000-0000-000004000000}"/>
    <cellStyle name="Prozent 3" xfId="7" xr:uid="{00000000-0005-0000-0000-00001C000000}"/>
    <cellStyle name="Prozent 4" xfId="21" xr:uid="{00000000-0005-0000-0000-00001D000000}"/>
    <cellStyle name="Prozent 5" xfId="22" xr:uid="{00000000-0005-0000-0000-00001E000000}"/>
    <cellStyle name="Prozent 5 2" xfId="57" xr:uid="{096B3BE3-DBD8-4E6B-91A5-545B4E5F27B6}"/>
    <cellStyle name="Prozent 6" xfId="54" xr:uid="{4A4A888B-3251-4BD0-ABB7-F697B8EA1282}"/>
    <cellStyle name="Prozent 9" xfId="90" xr:uid="{00000000-0005-0000-0000-000005000000}"/>
    <cellStyle name="Standard" xfId="0" builtinId="0"/>
    <cellStyle name="Standard 10" xfId="87" xr:uid="{00000000-0005-0000-0000-000001000000}"/>
    <cellStyle name="Standard 2" xfId="8" xr:uid="{00000000-0005-0000-0000-000020000000}"/>
    <cellStyle name="Standard 2 10" xfId="91" xr:uid="{00000000-0005-0000-0000-000009000000}"/>
    <cellStyle name="Standard 2 2" xfId="9" xr:uid="{00000000-0005-0000-0000-000021000000}"/>
    <cellStyle name="Standard 2 2 2" xfId="50" xr:uid="{3FDA3C4A-04A5-4583-A795-F010751148EA}"/>
    <cellStyle name="Standard 2 2 2 2 2" xfId="53" xr:uid="{94F799D8-2102-4CA7-A721-62E5897C81A0}"/>
    <cellStyle name="Standard 2 2 2 3" xfId="52" xr:uid="{6100C90E-2A6E-40FD-AD83-FFC302545FED}"/>
    <cellStyle name="Standard 2 3" xfId="17" xr:uid="{00000000-0005-0000-0000-000022000000}"/>
    <cellStyle name="Standard 2 4" xfId="23" xr:uid="{00000000-0005-0000-0000-000023000000}"/>
    <cellStyle name="Standard 2 9" xfId="92" xr:uid="{00000000-0005-0000-0000-00000A000000}"/>
    <cellStyle name="Standard 2_12_08_27_Anlage 05_LV und Kalkulationen Frankfurt 120328" xfId="29" xr:uid="{00000000-0005-0000-0000-000024000000}"/>
    <cellStyle name="Standard 3" xfId="10" xr:uid="{00000000-0005-0000-0000-000025000000}"/>
    <cellStyle name="Standard 3 2" xfId="11" xr:uid="{00000000-0005-0000-0000-000026000000}"/>
    <cellStyle name="Standard 4" xfId="12" xr:uid="{00000000-0005-0000-0000-000027000000}"/>
    <cellStyle name="Standard 5" xfId="24" xr:uid="{00000000-0005-0000-0000-000028000000}"/>
    <cellStyle name="Standard 5 2" xfId="25" xr:uid="{00000000-0005-0000-0000-000029000000}"/>
    <cellStyle name="Standard 6" xfId="26" xr:uid="{00000000-0005-0000-0000-00002A000000}"/>
    <cellStyle name="Standard 7" xfId="28" xr:uid="{00000000-0005-0000-0000-00002B000000}"/>
    <cellStyle name="Standard 7 2" xfId="49" xr:uid="{00000000-0005-0000-0000-00002C000000}"/>
    <cellStyle name="Standard 7 3 2" xfId="55" xr:uid="{23C62B75-077F-47ED-8C63-528803BC85A6}"/>
    <cellStyle name="Standard_Tabelle1 2 2" xfId="13" xr:uid="{00000000-0005-0000-0000-00002D000000}"/>
    <cellStyle name="Währung" xfId="14" builtinId="4"/>
    <cellStyle name="Währung 2" xfId="15" xr:uid="{00000000-0005-0000-0000-00002F000000}"/>
    <cellStyle name="Währung 2 2" xfId="19" xr:uid="{00000000-0005-0000-0000-000030000000}"/>
    <cellStyle name="Währung 2 2 2" xfId="64" xr:uid="{2BAD9609-A6C3-4285-BAE9-B8E87CD56C15}"/>
    <cellStyle name="Währung 2 2 2 2" xfId="83" xr:uid="{2BAD9609-A6C3-4285-BAE9-B8E87CD56C15}"/>
    <cellStyle name="Währung 2 2 2 2 2" xfId="130" xr:uid="{2BAD9609-A6C3-4285-BAE9-B8E87CD56C15}"/>
    <cellStyle name="Währung 2 2 2 3" xfId="111" xr:uid="{2BAD9609-A6C3-4285-BAE9-B8E87CD56C15}"/>
    <cellStyle name="Währung 2 2 3" xfId="74" xr:uid="{00000000-0005-0000-0000-000030000000}"/>
    <cellStyle name="Währung 2 2 3 2" xfId="121" xr:uid="{00000000-0005-0000-0000-000030000000}"/>
    <cellStyle name="Währung 2 2 4" xfId="102" xr:uid="{00000000-0005-0000-0000-000030000000}"/>
    <cellStyle name="Währung 2 3" xfId="63" xr:uid="{3DCADAE9-A420-487E-A21C-2743734FF467}"/>
    <cellStyle name="Währung 2 3 2" xfId="82" xr:uid="{3DCADAE9-A420-487E-A21C-2743734FF467}"/>
    <cellStyle name="Währung 2 3 2 2" xfId="129" xr:uid="{3DCADAE9-A420-487E-A21C-2743734FF467}"/>
    <cellStyle name="Währung 2 3 3" xfId="110" xr:uid="{3DCADAE9-A420-487E-A21C-2743734FF467}"/>
    <cellStyle name="Währung 2 4" xfId="72" xr:uid="{00000000-0005-0000-0000-00002F000000}"/>
    <cellStyle name="Währung 2 4 2" xfId="119" xr:uid="{00000000-0005-0000-0000-00002F000000}"/>
    <cellStyle name="Währung 2 5" xfId="100" xr:uid="{00000000-0005-0000-0000-00002F000000}"/>
    <cellStyle name="Währung 3" xfId="27" xr:uid="{00000000-0005-0000-0000-000031000000}"/>
    <cellStyle name="Währung 3 2" xfId="65" xr:uid="{A5D1C3AC-A11C-4EB1-B89D-D055CD9DE2BE}"/>
    <cellStyle name="Währung 3 2 2" xfId="84" xr:uid="{A5D1C3AC-A11C-4EB1-B89D-D055CD9DE2BE}"/>
    <cellStyle name="Währung 3 2 2 2" xfId="131" xr:uid="{A5D1C3AC-A11C-4EB1-B89D-D055CD9DE2BE}"/>
    <cellStyle name="Währung 3 2 3" xfId="112" xr:uid="{A5D1C3AC-A11C-4EB1-B89D-D055CD9DE2BE}"/>
    <cellStyle name="Währung 3 3" xfId="75" xr:uid="{00000000-0005-0000-0000-000031000000}"/>
    <cellStyle name="Währung 3 3 2" xfId="122" xr:uid="{00000000-0005-0000-0000-000031000000}"/>
    <cellStyle name="Währung 3 4" xfId="56" xr:uid="{8B6C04BC-9B91-487E-95B2-BCF2809FAA85}"/>
    <cellStyle name="Währung 3 4 2" xfId="66" xr:uid="{C6BFF4B7-783C-4A45-9078-4D6A172B3A05}"/>
    <cellStyle name="Währung 3 4 2 2" xfId="85" xr:uid="{C6BFF4B7-783C-4A45-9078-4D6A172B3A05}"/>
    <cellStyle name="Währung 3 4 2 2 2" xfId="132" xr:uid="{C6BFF4B7-783C-4A45-9078-4D6A172B3A05}"/>
    <cellStyle name="Währung 3 4 2 3" xfId="113" xr:uid="{C6BFF4B7-783C-4A45-9078-4D6A172B3A05}"/>
    <cellStyle name="Währung 3 4 3" xfId="76" xr:uid="{8B6C04BC-9B91-487E-95B2-BCF2809FAA85}"/>
    <cellStyle name="Währung 3 4 3 2" xfId="123" xr:uid="{8B6C04BC-9B91-487E-95B2-BCF2809FAA85}"/>
    <cellStyle name="Währung 3 4 4" xfId="104" xr:uid="{8B6C04BC-9B91-487E-95B2-BCF2809FAA85}"/>
    <cellStyle name="Währung 3 5" xfId="103" xr:uid="{00000000-0005-0000-0000-000031000000}"/>
    <cellStyle name="Währung 4" xfId="62" xr:uid="{1005A9BF-1006-483C-9A4B-9AC832E08C57}"/>
    <cellStyle name="Währung 4 2" xfId="81" xr:uid="{1005A9BF-1006-483C-9A4B-9AC832E08C57}"/>
    <cellStyle name="Währung 4 2 2" xfId="128" xr:uid="{1005A9BF-1006-483C-9A4B-9AC832E08C57}"/>
    <cellStyle name="Währung 4 3" xfId="109" xr:uid="{1005A9BF-1006-483C-9A4B-9AC832E08C57}"/>
    <cellStyle name="Währung 5" xfId="71" xr:uid="{00000000-0005-0000-0000-000079000000}"/>
    <cellStyle name="Währung 5 2" xfId="118" xr:uid="{00000000-0005-0000-0000-000079000000}"/>
    <cellStyle name="Währung 6" xfId="99" xr:uid="{00000000-0005-0000-0000-0000A2000000}"/>
  </cellStyles>
  <dxfs count="6">
    <dxf>
      <font>
        <color rgb="FF006100"/>
      </font>
      <fill>
        <patternFill>
          <bgColor rgb="FFC6EFCE"/>
        </patternFill>
      </fill>
    </dxf>
    <dxf>
      <fill>
        <patternFill>
          <bgColor theme="0" tint="-0.34998626667073579"/>
        </patternFill>
      </fill>
    </dxf>
    <dxf>
      <fill>
        <patternFill>
          <bgColor theme="0" tint="-0.14996795556505021"/>
        </patternFill>
      </fill>
    </dxf>
    <dxf>
      <font>
        <color rgb="FF006100"/>
      </font>
      <fill>
        <patternFill>
          <bgColor rgb="FFC6EFCE"/>
        </patternFill>
      </fill>
    </dxf>
    <dxf>
      <fill>
        <patternFill>
          <bgColor theme="0" tint="-0.34998626667073579"/>
        </patternFill>
      </fill>
    </dxf>
    <dxf>
      <fill>
        <patternFill>
          <bgColor theme="0" tint="-0.14996795556505021"/>
        </patternFill>
      </fill>
    </dxf>
  </dxfs>
  <tableStyles count="0" defaultTableStyle="TableStyleMedium9" defaultPivotStyle="PivotStyleLight16"/>
  <colors>
    <mruColors>
      <color rgb="FFFFFF99"/>
      <color rgb="FF777777"/>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E16"/>
  <sheetViews>
    <sheetView showGridLines="0" tabSelected="1" zoomScaleNormal="100" workbookViewId="0">
      <selection activeCell="A3" sqref="A3"/>
    </sheetView>
  </sheetViews>
  <sheetFormatPr baseColWidth="10" defaultColWidth="11.44140625" defaultRowHeight="15" x14ac:dyDescent="0.25"/>
  <cols>
    <col min="1" max="1" width="10.33203125" style="2" bestFit="1" customWidth="1"/>
    <col min="2" max="2" width="30.6640625" style="2" bestFit="1" customWidth="1"/>
    <col min="3" max="3" width="11.44140625" style="2" customWidth="1"/>
    <col min="4" max="4" width="10.33203125" style="2" bestFit="1" customWidth="1"/>
    <col min="5" max="5" width="33.88671875" style="2" customWidth="1"/>
    <col min="6" max="16384" width="11.44140625" style="1"/>
  </cols>
  <sheetData>
    <row r="1" spans="1:5" ht="30" customHeight="1" x14ac:dyDescent="0.25">
      <c r="A1" s="556" t="s">
        <v>96</v>
      </c>
      <c r="B1" s="556"/>
      <c r="C1" s="556"/>
      <c r="D1" s="556"/>
      <c r="E1" s="556"/>
    </row>
    <row r="2" spans="1:5" x14ac:dyDescent="0.25">
      <c r="A2" s="2" t="s">
        <v>0</v>
      </c>
      <c r="B2" s="2" t="s">
        <v>0</v>
      </c>
      <c r="C2" s="2" t="s">
        <v>0</v>
      </c>
    </row>
    <row r="3" spans="1:5" ht="30.75" customHeight="1" x14ac:dyDescent="0.25">
      <c r="A3" s="2" t="s">
        <v>0</v>
      </c>
      <c r="B3" s="2" t="s">
        <v>0</v>
      </c>
      <c r="D3" s="2" t="s">
        <v>1</v>
      </c>
      <c r="E3" s="3"/>
    </row>
    <row r="4" spans="1:5" x14ac:dyDescent="0.25">
      <c r="A4" s="2" t="s">
        <v>0</v>
      </c>
      <c r="B4" s="2" t="s">
        <v>0</v>
      </c>
    </row>
    <row r="5" spans="1:5" ht="57" customHeight="1" x14ac:dyDescent="0.25">
      <c r="A5" s="2" t="s">
        <v>2</v>
      </c>
      <c r="B5" s="154" t="s">
        <v>325</v>
      </c>
      <c r="D5" s="4" t="s">
        <v>3</v>
      </c>
      <c r="E5" s="527"/>
    </row>
    <row r="6" spans="1:5" x14ac:dyDescent="0.25">
      <c r="E6" s="5" t="s">
        <v>0</v>
      </c>
    </row>
    <row r="7" spans="1:5" x14ac:dyDescent="0.25">
      <c r="D7" s="2" t="s">
        <v>0</v>
      </c>
      <c r="E7" s="2" t="s">
        <v>0</v>
      </c>
    </row>
    <row r="8" spans="1:5" ht="30.75" customHeight="1" x14ac:dyDescent="0.25">
      <c r="A8" s="6" t="s">
        <v>4</v>
      </c>
      <c r="B8" s="558" t="s">
        <v>560</v>
      </c>
      <c r="C8" s="2" t="s">
        <v>0</v>
      </c>
      <c r="E8" s="2" t="s">
        <v>0</v>
      </c>
    </row>
    <row r="9" spans="1:5" x14ac:dyDescent="0.25">
      <c r="B9" s="558"/>
      <c r="D9" s="2" t="s">
        <v>0</v>
      </c>
      <c r="E9" s="2" t="s">
        <v>0</v>
      </c>
    </row>
    <row r="10" spans="1:5" ht="106.2" customHeight="1" x14ac:dyDescent="0.25">
      <c r="A10" s="559" t="s">
        <v>663</v>
      </c>
      <c r="B10" s="559"/>
      <c r="C10" s="559"/>
      <c r="D10" s="559"/>
      <c r="E10" s="559"/>
    </row>
    <row r="12" spans="1:5" x14ac:dyDescent="0.25">
      <c r="A12" s="2" t="s">
        <v>247</v>
      </c>
    </row>
    <row r="14" spans="1:5" ht="37.5" customHeight="1" x14ac:dyDescent="0.25">
      <c r="A14" s="557" t="s">
        <v>303</v>
      </c>
      <c r="B14" s="557"/>
      <c r="C14" s="557"/>
      <c r="D14" s="557"/>
      <c r="E14" s="557"/>
    </row>
    <row r="15" spans="1:5" x14ac:dyDescent="0.25">
      <c r="A15" s="7"/>
      <c r="B15" s="7"/>
      <c r="C15" s="7"/>
      <c r="D15" s="7"/>
      <c r="E15" s="7"/>
    </row>
    <row r="16" spans="1:5" x14ac:dyDescent="0.25">
      <c r="B16" s="2" t="s">
        <v>0</v>
      </c>
    </row>
  </sheetData>
  <sheetProtection selectLockedCells="1"/>
  <mergeCells count="4">
    <mergeCell ref="A1:E1"/>
    <mergeCell ref="A14:E14"/>
    <mergeCell ref="B8:B9"/>
    <mergeCell ref="A10:E10"/>
  </mergeCells>
  <pageMargins left="0.70866141732283472" right="0.48" top="0.61875000000000002" bottom="0.78740157480314965" header="0.31496062992125984" footer="0.31496062992125984"/>
  <pageSetup paperSize="9" scale="90" orientation="portrait" horizontalDpi="4294967293" verticalDpi="300" r:id="rId1"/>
  <headerFooter>
    <oddHeader>&amp;CAusschreibung Reinigung Gemeinde Oberhaching 2026</oddHeader>
    <oddFooter>Seite &amp;P von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D15AE-9743-4F4B-9A1A-126697ED04AF}">
  <sheetPr codeName="Tabelle21">
    <tabColor rgb="FF00B050"/>
    <pageSetUpPr fitToPage="1"/>
  </sheetPr>
  <dimension ref="A1:AZ188"/>
  <sheetViews>
    <sheetView zoomScale="80" zoomScaleNormal="80" zoomScaleSheetLayoutView="70" zoomScalePageLayoutView="60" workbookViewId="0">
      <selection activeCell="I4" sqref="I4"/>
    </sheetView>
  </sheetViews>
  <sheetFormatPr baseColWidth="10" defaultColWidth="11.44140625" defaultRowHeight="12.6" x14ac:dyDescent="0.2"/>
  <cols>
    <col min="1" max="1" width="11.44140625" style="53"/>
    <col min="2" max="2" width="11.5546875" style="60" customWidth="1"/>
    <col min="3" max="3" width="9.33203125" style="60" customWidth="1"/>
    <col min="4" max="4" width="28.88671875" style="60" customWidth="1"/>
    <col min="5" max="5" width="20.44140625" style="53" customWidth="1"/>
    <col min="6" max="6" width="14.88671875" style="53" customWidth="1"/>
    <col min="7" max="7" width="14.77734375" style="60" customWidth="1"/>
    <col min="8" max="8" width="10.44140625" style="59" customWidth="1"/>
    <col min="9" max="9" width="10.5546875" style="100" customWidth="1"/>
    <col min="10" max="10" width="16.5546875" style="100" customWidth="1"/>
    <col min="11" max="11" width="13.5546875" style="59" customWidth="1"/>
    <col min="12" max="12" width="11.44140625" style="59" customWidth="1"/>
    <col min="13" max="13" width="15.6640625" style="104" customWidth="1"/>
    <col min="14" max="14" width="15.6640625" style="105" customWidth="1"/>
    <col min="15" max="15" width="10.77734375" style="106" customWidth="1"/>
    <col min="16" max="16" width="19.109375" style="106" customWidth="1"/>
    <col min="17" max="17" width="5.21875" style="53" customWidth="1"/>
    <col min="18" max="18" width="14.33203125" style="53" hidden="1" customWidth="1"/>
    <col min="19" max="49" width="3.77734375" style="53" hidden="1" customWidth="1"/>
    <col min="50" max="51" width="0" style="53" hidden="1" customWidth="1"/>
    <col min="52" max="52" width="13.6640625" style="53" hidden="1" customWidth="1"/>
    <col min="53" max="16384" width="11.44140625" style="53"/>
  </cols>
  <sheetData>
    <row r="1" spans="1:52" ht="30" customHeight="1" x14ac:dyDescent="0.2">
      <c r="A1" s="606" t="s">
        <v>338</v>
      </c>
      <c r="B1" s="606"/>
      <c r="C1" s="606"/>
      <c r="D1" s="606"/>
      <c r="E1" s="606"/>
      <c r="F1" s="606"/>
      <c r="G1" s="606"/>
      <c r="H1" s="606"/>
      <c r="I1" s="606"/>
      <c r="J1" s="606"/>
      <c r="K1" s="606"/>
      <c r="L1" s="606"/>
      <c r="M1" s="606"/>
      <c r="N1" s="606"/>
      <c r="O1" s="606"/>
      <c r="P1" s="606"/>
      <c r="Q1" s="52"/>
    </row>
    <row r="2" spans="1:52" s="54" customFormat="1" ht="28.5" customHeight="1" x14ac:dyDescent="0.3">
      <c r="A2" s="83" t="s">
        <v>2</v>
      </c>
      <c r="B2" s="84" t="str">
        <f>Basisdaten!B5</f>
        <v>Gemeinde Oberhaching</v>
      </c>
      <c r="C2" s="84"/>
      <c r="H2" s="87" t="s">
        <v>3</v>
      </c>
      <c r="I2" s="88">
        <f>Basisdaten!E5</f>
        <v>0</v>
      </c>
      <c r="J2" s="84"/>
      <c r="K2" s="84"/>
      <c r="L2" s="169"/>
      <c r="M2" s="89"/>
      <c r="N2" s="90"/>
      <c r="O2" s="87" t="s">
        <v>1</v>
      </c>
      <c r="P2" s="322">
        <f>Basisdaten!E3</f>
        <v>0</v>
      </c>
    </row>
    <row r="3" spans="1:52" s="54" customFormat="1" ht="27" customHeight="1" x14ac:dyDescent="0.3">
      <c r="A3" s="86" t="s">
        <v>4</v>
      </c>
      <c r="B3" s="84" t="s">
        <v>74</v>
      </c>
      <c r="C3" s="84"/>
      <c r="M3" s="404" t="s">
        <v>324</v>
      </c>
      <c r="N3" s="405">
        <f>'SVS UHR'!F77</f>
        <v>0</v>
      </c>
      <c r="O3" s="91"/>
      <c r="P3" s="92"/>
    </row>
    <row r="4" spans="1:52" s="54" customFormat="1" ht="30" customHeight="1" x14ac:dyDescent="0.3">
      <c r="M4" s="89"/>
      <c r="N4" s="90"/>
      <c r="O4" s="90"/>
      <c r="P4" s="92"/>
    </row>
    <row r="5" spans="1:52" s="145" customFormat="1" ht="29.25" customHeight="1" x14ac:dyDescent="0.3">
      <c r="A5" s="235"/>
      <c r="B5" s="235"/>
      <c r="C5" s="235"/>
      <c r="D5" s="235"/>
      <c r="E5" s="235"/>
      <c r="F5" s="232" t="s">
        <v>574</v>
      </c>
      <c r="G5" s="146">
        <f>SUBTOTAL(9,G8:G68)</f>
        <v>1235.2800000000004</v>
      </c>
      <c r="H5" s="147"/>
      <c r="I5" s="147"/>
      <c r="J5" s="146">
        <f>SUBTOTAL(9,J8:J68)</f>
        <v>264046.09999999998</v>
      </c>
      <c r="K5" s="148">
        <f>IF(ISERROR(J5/M5),0,(J5/M5))</f>
        <v>0</v>
      </c>
      <c r="L5" s="230">
        <f>SUBTOTAL(9,L8:L68)</f>
        <v>0</v>
      </c>
      <c r="M5" s="230">
        <f>SUBTOTAL(9,M8:M68)</f>
        <v>0</v>
      </c>
      <c r="N5" s="235"/>
      <c r="O5" s="235"/>
      <c r="P5" s="149">
        <f>SUBTOTAL(9,P8:P68)</f>
        <v>0</v>
      </c>
      <c r="S5" s="607" t="s">
        <v>528</v>
      </c>
      <c r="T5" s="607"/>
      <c r="U5" s="607"/>
      <c r="V5" s="607"/>
      <c r="W5" s="607"/>
      <c r="X5" s="607"/>
      <c r="Y5" s="607"/>
      <c r="Z5" s="607"/>
      <c r="AA5" s="607"/>
      <c r="AB5" s="607"/>
      <c r="AC5" s="607"/>
      <c r="AD5" s="607"/>
      <c r="AE5" s="607"/>
      <c r="AF5" s="607"/>
      <c r="AG5" s="607"/>
      <c r="AH5" s="607"/>
      <c r="AI5" s="607"/>
      <c r="AJ5" s="607"/>
      <c r="AK5" s="607"/>
      <c r="AL5" s="607"/>
      <c r="AM5" s="607"/>
      <c r="AN5" s="607"/>
      <c r="AO5" s="607"/>
      <c r="AP5" s="607"/>
      <c r="AQ5" s="607"/>
      <c r="AR5" s="607"/>
      <c r="AS5" s="607"/>
      <c r="AT5" s="607"/>
      <c r="AU5" s="607"/>
      <c r="AV5" s="607"/>
      <c r="AW5" s="607"/>
      <c r="AX5" s="607"/>
      <c r="AY5" s="607"/>
      <c r="AZ5" s="607"/>
    </row>
    <row r="6" spans="1:52" s="145" customFormat="1" ht="64.8" customHeight="1" x14ac:dyDescent="0.3">
      <c r="A6" s="298"/>
      <c r="B6" s="298"/>
      <c r="C6" s="298"/>
      <c r="D6" s="298"/>
      <c r="E6" s="298"/>
      <c r="F6" s="234" t="s">
        <v>226</v>
      </c>
      <c r="G6" s="150">
        <f>SUM(G$8:G$68)</f>
        <v>1235.2800000000004</v>
      </c>
      <c r="H6" s="153"/>
      <c r="I6" s="153"/>
      <c r="J6" s="150">
        <f>SUM(J$8:J$68)</f>
        <v>264046.09999999998</v>
      </c>
      <c r="K6" s="151">
        <f>IF(ISERROR(J6/M6),0,(J6/M6))</f>
        <v>0</v>
      </c>
      <c r="L6" s="231">
        <f>SUM(L$8:L$68)</f>
        <v>0</v>
      </c>
      <c r="M6" s="231">
        <f>SUM(M$8:M$68)</f>
        <v>0</v>
      </c>
      <c r="N6" s="298"/>
      <c r="O6" s="298"/>
      <c r="P6" s="152">
        <f>SUM(P$8:P$68)</f>
        <v>0</v>
      </c>
      <c r="R6" s="458" t="s">
        <v>536</v>
      </c>
      <c r="S6" s="459">
        <v>46266</v>
      </c>
      <c r="T6" s="460">
        <f>S6+1</f>
        <v>46267</v>
      </c>
      <c r="U6" s="460">
        <f t="shared" ref="U6:AW6" si="0">T6+1</f>
        <v>46268</v>
      </c>
      <c r="V6" s="460">
        <f t="shared" si="0"/>
        <v>46269</v>
      </c>
      <c r="W6" s="460">
        <f t="shared" si="0"/>
        <v>46270</v>
      </c>
      <c r="X6" s="460">
        <f t="shared" si="0"/>
        <v>46271</v>
      </c>
      <c r="Y6" s="460">
        <f t="shared" si="0"/>
        <v>46272</v>
      </c>
      <c r="Z6" s="460">
        <f t="shared" si="0"/>
        <v>46273</v>
      </c>
      <c r="AA6" s="460">
        <f t="shared" si="0"/>
        <v>46274</v>
      </c>
      <c r="AB6" s="460">
        <f t="shared" si="0"/>
        <v>46275</v>
      </c>
      <c r="AC6" s="460">
        <f t="shared" si="0"/>
        <v>46276</v>
      </c>
      <c r="AD6" s="460">
        <f t="shared" si="0"/>
        <v>46277</v>
      </c>
      <c r="AE6" s="460">
        <f t="shared" si="0"/>
        <v>46278</v>
      </c>
      <c r="AF6" s="460">
        <f t="shared" si="0"/>
        <v>46279</v>
      </c>
      <c r="AG6" s="460">
        <f t="shared" si="0"/>
        <v>46280</v>
      </c>
      <c r="AH6" s="460">
        <f t="shared" si="0"/>
        <v>46281</v>
      </c>
      <c r="AI6" s="460">
        <f t="shared" si="0"/>
        <v>46282</v>
      </c>
      <c r="AJ6" s="460">
        <f t="shared" si="0"/>
        <v>46283</v>
      </c>
      <c r="AK6" s="460">
        <f t="shared" si="0"/>
        <v>46284</v>
      </c>
      <c r="AL6" s="460">
        <f t="shared" si="0"/>
        <v>46285</v>
      </c>
      <c r="AM6" s="460">
        <f t="shared" si="0"/>
        <v>46286</v>
      </c>
      <c r="AN6" s="460">
        <f t="shared" si="0"/>
        <v>46287</v>
      </c>
      <c r="AO6" s="460">
        <f t="shared" si="0"/>
        <v>46288</v>
      </c>
      <c r="AP6" s="460">
        <f t="shared" si="0"/>
        <v>46289</v>
      </c>
      <c r="AQ6" s="460">
        <f t="shared" si="0"/>
        <v>46290</v>
      </c>
      <c r="AR6" s="460">
        <f t="shared" si="0"/>
        <v>46291</v>
      </c>
      <c r="AS6" s="460">
        <f t="shared" si="0"/>
        <v>46292</v>
      </c>
      <c r="AT6" s="460">
        <f t="shared" si="0"/>
        <v>46293</v>
      </c>
      <c r="AU6" s="460">
        <f t="shared" si="0"/>
        <v>46294</v>
      </c>
      <c r="AV6" s="460">
        <f t="shared" si="0"/>
        <v>46295</v>
      </c>
      <c r="AW6" s="460">
        <f t="shared" si="0"/>
        <v>46296</v>
      </c>
      <c r="AX6" s="464"/>
      <c r="AY6" s="464"/>
      <c r="AZ6" s="465"/>
    </row>
    <row r="7" spans="1:52" s="57" customFormat="1" ht="52.2" customHeight="1" x14ac:dyDescent="0.25">
      <c r="A7" s="55" t="s">
        <v>245</v>
      </c>
      <c r="B7" s="55" t="s">
        <v>238</v>
      </c>
      <c r="C7" s="55" t="s">
        <v>101</v>
      </c>
      <c r="D7" s="55" t="s">
        <v>103</v>
      </c>
      <c r="E7" s="55" t="s">
        <v>162</v>
      </c>
      <c r="F7" s="55" t="s">
        <v>57</v>
      </c>
      <c r="G7" s="56" t="s">
        <v>100</v>
      </c>
      <c r="H7" s="56" t="s">
        <v>59</v>
      </c>
      <c r="I7" s="56" t="s">
        <v>75</v>
      </c>
      <c r="J7" s="56" t="s">
        <v>76</v>
      </c>
      <c r="K7" s="93" t="s">
        <v>77</v>
      </c>
      <c r="L7" s="94" t="s">
        <v>535</v>
      </c>
      <c r="M7" s="94" t="s">
        <v>78</v>
      </c>
      <c r="N7" s="95" t="s">
        <v>79</v>
      </c>
      <c r="O7" s="95" t="s">
        <v>80</v>
      </c>
      <c r="P7" s="95" t="s">
        <v>81</v>
      </c>
      <c r="R7" s="457"/>
      <c r="S7" s="461" t="str">
        <f>TEXT(S6,"TTTT")</f>
        <v>Dienstag</v>
      </c>
      <c r="T7" s="462" t="str">
        <f t="shared" ref="T7:AW7" si="1">TEXT(T6,"TTTT")</f>
        <v>Mittwoch</v>
      </c>
      <c r="U7" s="462" t="str">
        <f t="shared" si="1"/>
        <v>Donnerstag</v>
      </c>
      <c r="V7" s="462" t="str">
        <f t="shared" si="1"/>
        <v>Freitag</v>
      </c>
      <c r="W7" s="462" t="str">
        <f t="shared" si="1"/>
        <v>Samstag</v>
      </c>
      <c r="X7" s="462" t="str">
        <f t="shared" si="1"/>
        <v>Sonntag</v>
      </c>
      <c r="Y7" s="462" t="str">
        <f t="shared" si="1"/>
        <v>Montag</v>
      </c>
      <c r="Z7" s="462" t="str">
        <f t="shared" si="1"/>
        <v>Dienstag</v>
      </c>
      <c r="AA7" s="462" t="str">
        <f t="shared" si="1"/>
        <v>Mittwoch</v>
      </c>
      <c r="AB7" s="462" t="str">
        <f t="shared" si="1"/>
        <v>Donnerstag</v>
      </c>
      <c r="AC7" s="462" t="str">
        <f t="shared" si="1"/>
        <v>Freitag</v>
      </c>
      <c r="AD7" s="462" t="str">
        <f t="shared" si="1"/>
        <v>Samstag</v>
      </c>
      <c r="AE7" s="462" t="str">
        <f t="shared" si="1"/>
        <v>Sonntag</v>
      </c>
      <c r="AF7" s="462" t="str">
        <f t="shared" si="1"/>
        <v>Montag</v>
      </c>
      <c r="AG7" s="462" t="str">
        <f t="shared" si="1"/>
        <v>Dienstag</v>
      </c>
      <c r="AH7" s="462" t="str">
        <f t="shared" si="1"/>
        <v>Mittwoch</v>
      </c>
      <c r="AI7" s="462" t="str">
        <f t="shared" si="1"/>
        <v>Donnerstag</v>
      </c>
      <c r="AJ7" s="462" t="str">
        <f t="shared" si="1"/>
        <v>Freitag</v>
      </c>
      <c r="AK7" s="462" t="str">
        <f t="shared" si="1"/>
        <v>Samstag</v>
      </c>
      <c r="AL7" s="462" t="str">
        <f t="shared" si="1"/>
        <v>Sonntag</v>
      </c>
      <c r="AM7" s="462" t="str">
        <f t="shared" si="1"/>
        <v>Montag</v>
      </c>
      <c r="AN7" s="462" t="str">
        <f t="shared" si="1"/>
        <v>Dienstag</v>
      </c>
      <c r="AO7" s="462" t="str">
        <f t="shared" si="1"/>
        <v>Mittwoch</v>
      </c>
      <c r="AP7" s="462" t="str">
        <f t="shared" si="1"/>
        <v>Donnerstag</v>
      </c>
      <c r="AQ7" s="462" t="str">
        <f t="shared" si="1"/>
        <v>Freitag</v>
      </c>
      <c r="AR7" s="462" t="str">
        <f t="shared" si="1"/>
        <v>Samstag</v>
      </c>
      <c r="AS7" s="462" t="str">
        <f t="shared" si="1"/>
        <v>Sonntag</v>
      </c>
      <c r="AT7" s="462" t="str">
        <f t="shared" si="1"/>
        <v>Montag</v>
      </c>
      <c r="AU7" s="462" t="str">
        <f t="shared" si="1"/>
        <v>Dienstag</v>
      </c>
      <c r="AV7" s="462" t="str">
        <f t="shared" si="1"/>
        <v>Mittwoch</v>
      </c>
      <c r="AW7" s="463" t="str">
        <f t="shared" si="1"/>
        <v>Donnerstag</v>
      </c>
      <c r="AX7" s="464" t="s">
        <v>526</v>
      </c>
      <c r="AY7" s="464" t="s">
        <v>602</v>
      </c>
      <c r="AZ7" s="465" t="s">
        <v>527</v>
      </c>
    </row>
    <row r="8" spans="1:52" s="58" customFormat="1" ht="24.9" customHeight="1" x14ac:dyDescent="0.25">
      <c r="A8" s="411" t="s">
        <v>339</v>
      </c>
      <c r="B8" s="96" t="s">
        <v>246</v>
      </c>
      <c r="C8" s="96"/>
      <c r="D8" s="144" t="s">
        <v>329</v>
      </c>
      <c r="E8" s="229" t="s">
        <v>555</v>
      </c>
      <c r="F8" s="227" t="s">
        <v>448</v>
      </c>
      <c r="G8" s="126">
        <v>11</v>
      </c>
      <c r="H8" s="96" t="str">
        <f>VLOOKUP($F8,'Leistungswerte UHR Kigas'!$C$6:$F$22,3,FALSE)</f>
        <v>W1</v>
      </c>
      <c r="I8" s="97">
        <f>VLOOKUP(H8,Turnus!$H$9:$I$26,2,FALSE)</f>
        <v>48</v>
      </c>
      <c r="J8" s="126">
        <f t="shared" ref="J8:J68" si="2">+G8*I8</f>
        <v>528</v>
      </c>
      <c r="K8" s="127">
        <f>VLOOKUP($F8,'Leistungswerte UHR Kigas'!$C$6:$F$22,4,FALSE)</f>
        <v>0</v>
      </c>
      <c r="L8" s="479" t="str">
        <f>IFERROR(G8/K8,"")</f>
        <v/>
      </c>
      <c r="M8" s="128">
        <f t="shared" ref="M8:M68" si="3">IF(ISERROR(J8/K8),0,J8/K8)</f>
        <v>0</v>
      </c>
      <c r="N8" s="521">
        <f>N$3</f>
        <v>0</v>
      </c>
      <c r="O8" s="129">
        <f t="shared" ref="O8:O68" si="4">IF(ISERROR(G8/K8*N8),0,G8/K8*N8)</f>
        <v>0</v>
      </c>
      <c r="P8" s="130">
        <f t="shared" ref="P8:P52" si="5">+M8*N8</f>
        <v>0</v>
      </c>
      <c r="R8" s="466"/>
      <c r="S8" s="467"/>
      <c r="T8" s="467"/>
      <c r="U8" s="467"/>
      <c r="V8" s="467"/>
      <c r="W8" s="467"/>
      <c r="X8" s="467"/>
      <c r="Y8" s="467"/>
      <c r="Z8" s="467"/>
      <c r="AA8" s="467"/>
      <c r="AB8" s="467"/>
      <c r="AC8" s="467"/>
      <c r="AD8" s="467"/>
      <c r="AE8" s="467"/>
      <c r="AF8" s="467"/>
      <c r="AG8" s="467"/>
      <c r="AH8" s="467"/>
      <c r="AI8" s="467"/>
      <c r="AJ8" s="467"/>
      <c r="AK8" s="467"/>
      <c r="AL8" s="467"/>
      <c r="AM8" s="467"/>
      <c r="AN8" s="467"/>
      <c r="AO8" s="467"/>
      <c r="AP8" s="467"/>
      <c r="AQ8" s="467"/>
      <c r="AR8" s="467"/>
      <c r="AS8" s="467"/>
      <c r="AT8" s="467"/>
      <c r="AU8" s="467"/>
      <c r="AV8" s="467"/>
      <c r="AW8" s="468"/>
      <c r="AX8" s="469">
        <f>SUM(S8:AW8)</f>
        <v>0</v>
      </c>
      <c r="AY8" s="481" t="str">
        <f t="shared" ref="AY8:AY39" si="6">IFERROR(L8*AX8,"")</f>
        <v/>
      </c>
      <c r="AZ8" s="471">
        <f t="shared" ref="AZ8:AZ39" si="7">AX8*O8</f>
        <v>0</v>
      </c>
    </row>
    <row r="9" spans="1:52" s="58" customFormat="1" ht="24.9" customHeight="1" x14ac:dyDescent="0.25">
      <c r="A9" s="411" t="s">
        <v>339</v>
      </c>
      <c r="B9" s="96" t="s">
        <v>246</v>
      </c>
      <c r="C9" s="300"/>
      <c r="D9" s="301" t="s">
        <v>446</v>
      </c>
      <c r="E9" s="229" t="s">
        <v>555</v>
      </c>
      <c r="F9" s="227" t="s">
        <v>420</v>
      </c>
      <c r="G9" s="304">
        <v>11</v>
      </c>
      <c r="H9" s="96" t="str">
        <f>VLOOKUP($F9,'Leistungswerte UHR Kigas'!$C$6:$F$22,3,FALSE)</f>
        <v>W1</v>
      </c>
      <c r="I9" s="97">
        <f>VLOOKUP(H9,Turnus!$H$9:$I$26,2,FALSE)</f>
        <v>48</v>
      </c>
      <c r="J9" s="126">
        <f t="shared" si="2"/>
        <v>528</v>
      </c>
      <c r="K9" s="127">
        <f>VLOOKUP($F9,'Leistungswerte UHR Kigas'!$C$6:$F$22,4,FALSE)</f>
        <v>0</v>
      </c>
      <c r="L9" s="479" t="str">
        <f t="shared" ref="L9:L68" si="8">IFERROR(G9/K9,"")</f>
        <v/>
      </c>
      <c r="M9" s="128">
        <f t="shared" si="3"/>
        <v>0</v>
      </c>
      <c r="N9" s="521">
        <f t="shared" ref="N9:N68" si="9">N$3</f>
        <v>0</v>
      </c>
      <c r="O9" s="129">
        <f t="shared" si="4"/>
        <v>0</v>
      </c>
      <c r="P9" s="130">
        <f t="shared" si="5"/>
        <v>0</v>
      </c>
      <c r="R9" s="466"/>
      <c r="S9" s="467"/>
      <c r="T9" s="467"/>
      <c r="U9" s="467"/>
      <c r="V9" s="467"/>
      <c r="W9" s="467"/>
      <c r="X9" s="467"/>
      <c r="Y9" s="467"/>
      <c r="Z9" s="467"/>
      <c r="AA9" s="467"/>
      <c r="AB9" s="467"/>
      <c r="AC9" s="467"/>
      <c r="AD9" s="467"/>
      <c r="AE9" s="467"/>
      <c r="AF9" s="467"/>
      <c r="AG9" s="467"/>
      <c r="AH9" s="467"/>
      <c r="AI9" s="467"/>
      <c r="AJ9" s="467"/>
      <c r="AK9" s="467"/>
      <c r="AL9" s="467"/>
      <c r="AM9" s="467"/>
      <c r="AN9" s="467"/>
      <c r="AO9" s="467"/>
      <c r="AP9" s="467"/>
      <c r="AQ9" s="467"/>
      <c r="AR9" s="467"/>
      <c r="AS9" s="467"/>
      <c r="AT9" s="467"/>
      <c r="AU9" s="467"/>
      <c r="AV9" s="467"/>
      <c r="AW9" s="468"/>
      <c r="AX9" s="469">
        <f t="shared" ref="AX9:AX68" si="10">SUM(S9:AW9)</f>
        <v>0</v>
      </c>
      <c r="AY9" s="481" t="str">
        <f t="shared" si="6"/>
        <v/>
      </c>
      <c r="AZ9" s="471">
        <f t="shared" si="7"/>
        <v>0</v>
      </c>
    </row>
    <row r="10" spans="1:52" s="58" customFormat="1" ht="24.9" customHeight="1" x14ac:dyDescent="0.25">
      <c r="A10" s="411" t="s">
        <v>339</v>
      </c>
      <c r="B10" s="96" t="s">
        <v>246</v>
      </c>
      <c r="C10" s="300"/>
      <c r="D10" s="227" t="s">
        <v>163</v>
      </c>
      <c r="E10" s="302" t="s">
        <v>546</v>
      </c>
      <c r="F10" s="227" t="s">
        <v>425</v>
      </c>
      <c r="G10" s="304">
        <v>24.84</v>
      </c>
      <c r="H10" s="96" t="str">
        <f>VLOOKUP($F10,'Leistungswerte UHR Kigas'!$C$6:$F$22,3,FALSE)</f>
        <v>M1</v>
      </c>
      <c r="I10" s="97">
        <f>VLOOKUP(H10,Turnus!$H$9:$I$26,2,FALSE)</f>
        <v>12</v>
      </c>
      <c r="J10" s="126">
        <f t="shared" si="2"/>
        <v>298.08</v>
      </c>
      <c r="K10" s="127">
        <f>VLOOKUP($F10,'Leistungswerte UHR Kigas'!$C$6:$F$22,4,FALSE)</f>
        <v>0</v>
      </c>
      <c r="L10" s="479" t="str">
        <f t="shared" si="8"/>
        <v/>
      </c>
      <c r="M10" s="128">
        <f t="shared" si="3"/>
        <v>0</v>
      </c>
      <c r="N10" s="521">
        <f t="shared" si="9"/>
        <v>0</v>
      </c>
      <c r="O10" s="129">
        <f t="shared" si="4"/>
        <v>0</v>
      </c>
      <c r="P10" s="130">
        <f t="shared" si="5"/>
        <v>0</v>
      </c>
      <c r="R10" s="466"/>
      <c r="S10" s="467"/>
      <c r="T10" s="467"/>
      <c r="U10" s="467"/>
      <c r="V10" s="467"/>
      <c r="W10" s="467"/>
      <c r="X10" s="467"/>
      <c r="Y10" s="467"/>
      <c r="Z10" s="467"/>
      <c r="AA10" s="467"/>
      <c r="AB10" s="467"/>
      <c r="AC10" s="467"/>
      <c r="AD10" s="467"/>
      <c r="AE10" s="467"/>
      <c r="AF10" s="467"/>
      <c r="AG10" s="467"/>
      <c r="AH10" s="467"/>
      <c r="AI10" s="467"/>
      <c r="AJ10" s="467"/>
      <c r="AK10" s="467"/>
      <c r="AL10" s="467"/>
      <c r="AM10" s="467"/>
      <c r="AN10" s="467"/>
      <c r="AO10" s="467"/>
      <c r="AP10" s="467"/>
      <c r="AQ10" s="467"/>
      <c r="AR10" s="467"/>
      <c r="AS10" s="467"/>
      <c r="AT10" s="467"/>
      <c r="AU10" s="467"/>
      <c r="AV10" s="467"/>
      <c r="AW10" s="468"/>
      <c r="AX10" s="469">
        <f t="shared" si="10"/>
        <v>0</v>
      </c>
      <c r="AY10" s="481" t="str">
        <f t="shared" si="6"/>
        <v/>
      </c>
      <c r="AZ10" s="471">
        <f t="shared" si="7"/>
        <v>0</v>
      </c>
    </row>
    <row r="11" spans="1:52" s="58" customFormat="1" ht="24.9" customHeight="1" x14ac:dyDescent="0.25">
      <c r="A11" s="411" t="s">
        <v>339</v>
      </c>
      <c r="B11" s="96" t="s">
        <v>246</v>
      </c>
      <c r="C11" s="300"/>
      <c r="D11" s="227" t="s">
        <v>411</v>
      </c>
      <c r="E11" s="302" t="s">
        <v>546</v>
      </c>
      <c r="F11" s="227" t="s">
        <v>447</v>
      </c>
      <c r="G11" s="304">
        <v>12.5</v>
      </c>
      <c r="H11" s="96" t="str">
        <f>VLOOKUP($F11,'Leistungswerte UHR Kigas'!$C$6:$F$22,3,FALSE)</f>
        <v>kR</v>
      </c>
      <c r="I11" s="97">
        <f>VLOOKUP(H11,Turnus!$H$9:$I$26,2,FALSE)</f>
        <v>0</v>
      </c>
      <c r="J11" s="126">
        <f t="shared" ref="J11" si="11">+G11*I11</f>
        <v>0</v>
      </c>
      <c r="K11" s="127">
        <f>VLOOKUP($F11,'Leistungswerte UHR Kigas'!$C$6:$F$22,4,FALSE)</f>
        <v>0</v>
      </c>
      <c r="L11" s="479" t="str">
        <f t="shared" si="8"/>
        <v/>
      </c>
      <c r="M11" s="128">
        <f t="shared" ref="M11" si="12">IF(ISERROR(J11/K11),0,J11/K11)</f>
        <v>0</v>
      </c>
      <c r="N11" s="521">
        <f t="shared" si="9"/>
        <v>0</v>
      </c>
      <c r="O11" s="129">
        <f t="shared" ref="O11" si="13">IF(ISERROR(G11/K11*N11),0,G11/K11*N11)</f>
        <v>0</v>
      </c>
      <c r="P11" s="130">
        <f t="shared" si="5"/>
        <v>0</v>
      </c>
      <c r="R11" s="466"/>
      <c r="S11" s="467"/>
      <c r="T11" s="467"/>
      <c r="U11" s="467"/>
      <c r="V11" s="467"/>
      <c r="W11" s="467"/>
      <c r="X11" s="467"/>
      <c r="Y11" s="467"/>
      <c r="Z11" s="467"/>
      <c r="AA11" s="467"/>
      <c r="AB11" s="467"/>
      <c r="AC11" s="467"/>
      <c r="AD11" s="467"/>
      <c r="AE11" s="467"/>
      <c r="AF11" s="467"/>
      <c r="AG11" s="467"/>
      <c r="AH11" s="467"/>
      <c r="AI11" s="467"/>
      <c r="AJ11" s="467"/>
      <c r="AK11" s="467"/>
      <c r="AL11" s="467"/>
      <c r="AM11" s="467"/>
      <c r="AN11" s="467"/>
      <c r="AO11" s="467"/>
      <c r="AP11" s="467"/>
      <c r="AQ11" s="467"/>
      <c r="AR11" s="467"/>
      <c r="AS11" s="467"/>
      <c r="AT11" s="467"/>
      <c r="AU11" s="467"/>
      <c r="AV11" s="467"/>
      <c r="AW11" s="468"/>
      <c r="AX11" s="469">
        <f t="shared" si="10"/>
        <v>0</v>
      </c>
      <c r="AY11" s="481" t="str">
        <f t="shared" si="6"/>
        <v/>
      </c>
      <c r="AZ11" s="471">
        <f t="shared" si="7"/>
        <v>0</v>
      </c>
    </row>
    <row r="12" spans="1:52" s="58" customFormat="1" ht="24.9" customHeight="1" x14ac:dyDescent="0.25">
      <c r="A12" s="411" t="s">
        <v>339</v>
      </c>
      <c r="B12" s="96" t="s">
        <v>246</v>
      </c>
      <c r="C12" s="300"/>
      <c r="D12" s="227" t="s">
        <v>442</v>
      </c>
      <c r="E12" s="302" t="s">
        <v>546</v>
      </c>
      <c r="F12" s="227" t="s">
        <v>447</v>
      </c>
      <c r="G12" s="304">
        <v>4.5999999999999996</v>
      </c>
      <c r="H12" s="96" t="str">
        <f>VLOOKUP($F12,'Leistungswerte UHR Kigas'!$C$6:$F$22,3,FALSE)</f>
        <v>kR</v>
      </c>
      <c r="I12" s="97">
        <f>VLOOKUP(H12,Turnus!$H$9:$I$26,2,FALSE)</f>
        <v>0</v>
      </c>
      <c r="J12" s="126">
        <f t="shared" ref="J12" si="14">+G12*I12</f>
        <v>0</v>
      </c>
      <c r="K12" s="127">
        <f>VLOOKUP($F12,'Leistungswerte UHR Kigas'!$C$6:$F$22,4,FALSE)</f>
        <v>0</v>
      </c>
      <c r="L12" s="479" t="str">
        <f t="shared" si="8"/>
        <v/>
      </c>
      <c r="M12" s="128">
        <f t="shared" ref="M12" si="15">IF(ISERROR(J12/K12),0,J12/K12)</f>
        <v>0</v>
      </c>
      <c r="N12" s="521">
        <f t="shared" si="9"/>
        <v>0</v>
      </c>
      <c r="O12" s="129">
        <f t="shared" ref="O12" si="16">IF(ISERROR(G12/K12*N12),0,G12/K12*N12)</f>
        <v>0</v>
      </c>
      <c r="P12" s="130">
        <f t="shared" si="5"/>
        <v>0</v>
      </c>
      <c r="R12" s="466"/>
      <c r="S12" s="467"/>
      <c r="T12" s="467"/>
      <c r="U12" s="467"/>
      <c r="V12" s="467"/>
      <c r="W12" s="467"/>
      <c r="X12" s="467"/>
      <c r="Y12" s="467"/>
      <c r="Z12" s="467"/>
      <c r="AA12" s="467"/>
      <c r="AB12" s="467"/>
      <c r="AC12" s="467"/>
      <c r="AD12" s="467"/>
      <c r="AE12" s="467"/>
      <c r="AF12" s="467"/>
      <c r="AG12" s="467"/>
      <c r="AH12" s="467"/>
      <c r="AI12" s="467"/>
      <c r="AJ12" s="467"/>
      <c r="AK12" s="467"/>
      <c r="AL12" s="467"/>
      <c r="AM12" s="467"/>
      <c r="AN12" s="467"/>
      <c r="AO12" s="467"/>
      <c r="AP12" s="467"/>
      <c r="AQ12" s="467"/>
      <c r="AR12" s="467"/>
      <c r="AS12" s="467"/>
      <c r="AT12" s="467"/>
      <c r="AU12" s="467"/>
      <c r="AV12" s="467"/>
      <c r="AW12" s="468"/>
      <c r="AX12" s="469">
        <f t="shared" si="10"/>
        <v>0</v>
      </c>
      <c r="AY12" s="481" t="str">
        <f t="shared" si="6"/>
        <v/>
      </c>
      <c r="AZ12" s="471">
        <f t="shared" si="7"/>
        <v>0</v>
      </c>
    </row>
    <row r="13" spans="1:52" s="58" customFormat="1" ht="24.9" customHeight="1" x14ac:dyDescent="0.25">
      <c r="A13" s="411" t="s">
        <v>339</v>
      </c>
      <c r="B13" s="96" t="s">
        <v>246</v>
      </c>
      <c r="C13" s="300"/>
      <c r="D13" s="227" t="s">
        <v>443</v>
      </c>
      <c r="E13" s="302" t="s">
        <v>546</v>
      </c>
      <c r="F13" s="227" t="s">
        <v>447</v>
      </c>
      <c r="G13" s="304">
        <v>6.25</v>
      </c>
      <c r="H13" s="96" t="str">
        <f>VLOOKUP($F13,'Leistungswerte UHR Kigas'!$C$6:$F$22,3,FALSE)</f>
        <v>kR</v>
      </c>
      <c r="I13" s="97">
        <f>VLOOKUP(H13,Turnus!$H$9:$I$26,2,FALSE)</f>
        <v>0</v>
      </c>
      <c r="J13" s="126">
        <f t="shared" ref="J13:J14" si="17">+G13*I13</f>
        <v>0</v>
      </c>
      <c r="K13" s="127">
        <f>VLOOKUP($F13,'Leistungswerte UHR Kigas'!$C$6:$F$22,4,FALSE)</f>
        <v>0</v>
      </c>
      <c r="L13" s="479" t="str">
        <f t="shared" si="8"/>
        <v/>
      </c>
      <c r="M13" s="128">
        <f t="shared" ref="M13:M14" si="18">IF(ISERROR(J13/K13),0,J13/K13)</f>
        <v>0</v>
      </c>
      <c r="N13" s="521">
        <f t="shared" si="9"/>
        <v>0</v>
      </c>
      <c r="O13" s="129">
        <f t="shared" ref="O13:O14" si="19">IF(ISERROR(G13/K13*N13),0,G13/K13*N13)</f>
        <v>0</v>
      </c>
      <c r="P13" s="130">
        <f t="shared" si="5"/>
        <v>0</v>
      </c>
      <c r="R13" s="466"/>
      <c r="S13" s="467"/>
      <c r="T13" s="467"/>
      <c r="U13" s="467"/>
      <c r="V13" s="467"/>
      <c r="W13" s="467"/>
      <c r="X13" s="467"/>
      <c r="Y13" s="467"/>
      <c r="Z13" s="467"/>
      <c r="AA13" s="467"/>
      <c r="AB13" s="467"/>
      <c r="AC13" s="467"/>
      <c r="AD13" s="467"/>
      <c r="AE13" s="467"/>
      <c r="AF13" s="467"/>
      <c r="AG13" s="467"/>
      <c r="AH13" s="467"/>
      <c r="AI13" s="467"/>
      <c r="AJ13" s="467"/>
      <c r="AK13" s="467"/>
      <c r="AL13" s="467"/>
      <c r="AM13" s="467"/>
      <c r="AN13" s="467"/>
      <c r="AO13" s="467"/>
      <c r="AP13" s="467"/>
      <c r="AQ13" s="467"/>
      <c r="AR13" s="467"/>
      <c r="AS13" s="467"/>
      <c r="AT13" s="467"/>
      <c r="AU13" s="467"/>
      <c r="AV13" s="467"/>
      <c r="AW13" s="468"/>
      <c r="AX13" s="469">
        <f t="shared" si="10"/>
        <v>0</v>
      </c>
      <c r="AY13" s="481" t="str">
        <f t="shared" si="6"/>
        <v/>
      </c>
      <c r="AZ13" s="471">
        <f t="shared" si="7"/>
        <v>0</v>
      </c>
    </row>
    <row r="14" spans="1:52" s="58" customFormat="1" ht="24.9" customHeight="1" x14ac:dyDescent="0.25">
      <c r="A14" s="411" t="s">
        <v>339</v>
      </c>
      <c r="B14" s="96" t="s">
        <v>110</v>
      </c>
      <c r="C14" s="300"/>
      <c r="D14" s="301" t="s">
        <v>446</v>
      </c>
      <c r="E14" s="229" t="s">
        <v>555</v>
      </c>
      <c r="F14" s="227" t="s">
        <v>421</v>
      </c>
      <c r="G14" s="304">
        <v>3.87</v>
      </c>
      <c r="H14" s="96" t="str">
        <f>VLOOKUP($F14,'Leistungswerte UHR Kigas'!$C$6:$F$22,3,FALSE)</f>
        <v>W5</v>
      </c>
      <c r="I14" s="97">
        <f>VLOOKUP(H14,Turnus!$H$9:$I$26,2,FALSE)</f>
        <v>230</v>
      </c>
      <c r="J14" s="126">
        <f t="shared" si="17"/>
        <v>890.1</v>
      </c>
      <c r="K14" s="127">
        <f>VLOOKUP($F14,'Leistungswerte UHR Kigas'!$C$6:$F$22,4,FALSE)</f>
        <v>0</v>
      </c>
      <c r="L14" s="479" t="str">
        <f t="shared" si="8"/>
        <v/>
      </c>
      <c r="M14" s="128">
        <f t="shared" si="18"/>
        <v>0</v>
      </c>
      <c r="N14" s="521">
        <f t="shared" si="9"/>
        <v>0</v>
      </c>
      <c r="O14" s="129">
        <f t="shared" si="19"/>
        <v>0</v>
      </c>
      <c r="P14" s="130">
        <f t="shared" si="5"/>
        <v>0</v>
      </c>
      <c r="R14" s="466"/>
      <c r="S14" s="467"/>
      <c r="T14" s="467"/>
      <c r="U14" s="467"/>
      <c r="V14" s="467"/>
      <c r="W14" s="467"/>
      <c r="X14" s="467"/>
      <c r="Y14" s="467"/>
      <c r="Z14" s="467"/>
      <c r="AA14" s="467"/>
      <c r="AB14" s="467"/>
      <c r="AC14" s="467"/>
      <c r="AD14" s="467"/>
      <c r="AE14" s="467"/>
      <c r="AF14" s="467"/>
      <c r="AG14" s="467"/>
      <c r="AH14" s="467"/>
      <c r="AI14" s="467"/>
      <c r="AJ14" s="467"/>
      <c r="AK14" s="467"/>
      <c r="AL14" s="467"/>
      <c r="AM14" s="467"/>
      <c r="AN14" s="467"/>
      <c r="AO14" s="467"/>
      <c r="AP14" s="467"/>
      <c r="AQ14" s="467"/>
      <c r="AR14" s="467"/>
      <c r="AS14" s="467"/>
      <c r="AT14" s="467"/>
      <c r="AU14" s="467"/>
      <c r="AV14" s="467"/>
      <c r="AW14" s="468"/>
      <c r="AX14" s="469">
        <f t="shared" si="10"/>
        <v>0</v>
      </c>
      <c r="AY14" s="481" t="str">
        <f t="shared" si="6"/>
        <v/>
      </c>
      <c r="AZ14" s="471">
        <f t="shared" si="7"/>
        <v>0</v>
      </c>
    </row>
    <row r="15" spans="1:52" s="58" customFormat="1" ht="24.9" customHeight="1" x14ac:dyDescent="0.25">
      <c r="A15" s="411" t="s">
        <v>339</v>
      </c>
      <c r="B15" s="96" t="s">
        <v>110</v>
      </c>
      <c r="C15" s="300"/>
      <c r="D15" s="301" t="s">
        <v>234</v>
      </c>
      <c r="E15" s="302" t="s">
        <v>556</v>
      </c>
      <c r="F15" s="227" t="s">
        <v>454</v>
      </c>
      <c r="G15" s="304">
        <v>9.4</v>
      </c>
      <c r="H15" s="96" t="str">
        <f>VLOOKUP($F15,'Leistungswerte UHR Kigas'!$C$6:$F$22,3,FALSE)</f>
        <v>W5</v>
      </c>
      <c r="I15" s="97">
        <f>VLOOKUP(H15,Turnus!$H$9:$I$26,2,FALSE)</f>
        <v>230</v>
      </c>
      <c r="J15" s="126">
        <f t="shared" si="2"/>
        <v>2162</v>
      </c>
      <c r="K15" s="127">
        <f>VLOOKUP($F15,'Leistungswerte UHR Kigas'!$C$6:$F$22,4,FALSE)</f>
        <v>0</v>
      </c>
      <c r="L15" s="479" t="str">
        <f t="shared" si="8"/>
        <v/>
      </c>
      <c r="M15" s="128">
        <f t="shared" si="3"/>
        <v>0</v>
      </c>
      <c r="N15" s="521">
        <f t="shared" si="9"/>
        <v>0</v>
      </c>
      <c r="O15" s="129">
        <f t="shared" si="4"/>
        <v>0</v>
      </c>
      <c r="P15" s="130">
        <f t="shared" si="5"/>
        <v>0</v>
      </c>
      <c r="R15" s="466"/>
      <c r="S15" s="467"/>
      <c r="T15" s="467"/>
      <c r="U15" s="467"/>
      <c r="V15" s="467"/>
      <c r="W15" s="467"/>
      <c r="X15" s="467"/>
      <c r="Y15" s="467"/>
      <c r="Z15" s="467"/>
      <c r="AA15" s="467"/>
      <c r="AB15" s="467"/>
      <c r="AC15" s="467"/>
      <c r="AD15" s="467"/>
      <c r="AE15" s="467"/>
      <c r="AF15" s="467"/>
      <c r="AG15" s="467"/>
      <c r="AH15" s="467"/>
      <c r="AI15" s="467"/>
      <c r="AJ15" s="467"/>
      <c r="AK15" s="467"/>
      <c r="AL15" s="467"/>
      <c r="AM15" s="467"/>
      <c r="AN15" s="467"/>
      <c r="AO15" s="467"/>
      <c r="AP15" s="467"/>
      <c r="AQ15" s="467"/>
      <c r="AR15" s="467"/>
      <c r="AS15" s="467"/>
      <c r="AT15" s="467"/>
      <c r="AU15" s="467"/>
      <c r="AV15" s="467"/>
      <c r="AW15" s="468"/>
      <c r="AX15" s="469">
        <f t="shared" si="10"/>
        <v>0</v>
      </c>
      <c r="AY15" s="481" t="str">
        <f t="shared" si="6"/>
        <v/>
      </c>
      <c r="AZ15" s="471">
        <f t="shared" si="7"/>
        <v>0</v>
      </c>
    </row>
    <row r="16" spans="1:52" s="58" customFormat="1" ht="24.9" customHeight="1" x14ac:dyDescent="0.25">
      <c r="A16" s="411" t="s">
        <v>339</v>
      </c>
      <c r="B16" s="96" t="s">
        <v>110</v>
      </c>
      <c r="C16" s="300"/>
      <c r="D16" s="301" t="s">
        <v>164</v>
      </c>
      <c r="E16" s="302" t="s">
        <v>557</v>
      </c>
      <c r="F16" s="227" t="s">
        <v>422</v>
      </c>
      <c r="G16" s="304">
        <v>62.79</v>
      </c>
      <c r="H16" s="96" t="str">
        <f>VLOOKUP($F16,'Leistungswerte UHR Kigas'!$C$6:$F$22,3,FALSE)</f>
        <v>W5</v>
      </c>
      <c r="I16" s="97">
        <f>VLOOKUP(H16,Turnus!$H$9:$I$26,2,FALSE)</f>
        <v>230</v>
      </c>
      <c r="J16" s="126">
        <f t="shared" si="2"/>
        <v>14441.699999999999</v>
      </c>
      <c r="K16" s="127">
        <f>VLOOKUP($F16,'Leistungswerte UHR Kigas'!$C$6:$F$22,4,FALSE)</f>
        <v>0</v>
      </c>
      <c r="L16" s="479" t="str">
        <f t="shared" si="8"/>
        <v/>
      </c>
      <c r="M16" s="128">
        <f t="shared" si="3"/>
        <v>0</v>
      </c>
      <c r="N16" s="521">
        <f t="shared" si="9"/>
        <v>0</v>
      </c>
      <c r="O16" s="129">
        <f t="shared" si="4"/>
        <v>0</v>
      </c>
      <c r="P16" s="130">
        <f t="shared" si="5"/>
        <v>0</v>
      </c>
      <c r="R16" s="466"/>
      <c r="S16" s="467"/>
      <c r="T16" s="467"/>
      <c r="U16" s="467"/>
      <c r="V16" s="467"/>
      <c r="W16" s="467"/>
      <c r="X16" s="467"/>
      <c r="Y16" s="467"/>
      <c r="Z16" s="467"/>
      <c r="AA16" s="467"/>
      <c r="AB16" s="467"/>
      <c r="AC16" s="467"/>
      <c r="AD16" s="467"/>
      <c r="AE16" s="467"/>
      <c r="AF16" s="467"/>
      <c r="AG16" s="467"/>
      <c r="AH16" s="467"/>
      <c r="AI16" s="467"/>
      <c r="AJ16" s="467"/>
      <c r="AK16" s="467"/>
      <c r="AL16" s="467"/>
      <c r="AM16" s="467"/>
      <c r="AN16" s="467"/>
      <c r="AO16" s="467"/>
      <c r="AP16" s="467"/>
      <c r="AQ16" s="467"/>
      <c r="AR16" s="467"/>
      <c r="AS16" s="467"/>
      <c r="AT16" s="467"/>
      <c r="AU16" s="467"/>
      <c r="AV16" s="467"/>
      <c r="AW16" s="468"/>
      <c r="AX16" s="469">
        <f t="shared" si="10"/>
        <v>0</v>
      </c>
      <c r="AY16" s="481" t="str">
        <f t="shared" si="6"/>
        <v/>
      </c>
      <c r="AZ16" s="471">
        <f t="shared" si="7"/>
        <v>0</v>
      </c>
    </row>
    <row r="17" spans="1:52" s="58" customFormat="1" ht="24.9" customHeight="1" x14ac:dyDescent="0.25">
      <c r="A17" s="411" t="s">
        <v>339</v>
      </c>
      <c r="B17" s="96" t="s">
        <v>110</v>
      </c>
      <c r="C17" s="300"/>
      <c r="D17" s="227" t="s">
        <v>340</v>
      </c>
      <c r="E17" s="302" t="s">
        <v>170</v>
      </c>
      <c r="F17" s="227" t="s">
        <v>416</v>
      </c>
      <c r="G17" s="304">
        <v>64.78</v>
      </c>
      <c r="H17" s="96" t="str">
        <f>VLOOKUP($F17,'Leistungswerte UHR Kigas'!$C$6:$F$22,3,FALSE)</f>
        <v>W5</v>
      </c>
      <c r="I17" s="97">
        <f>VLOOKUP(H17,Turnus!$H$9:$I$26,2,FALSE)</f>
        <v>230</v>
      </c>
      <c r="J17" s="126">
        <f t="shared" si="2"/>
        <v>14899.4</v>
      </c>
      <c r="K17" s="127">
        <f>VLOOKUP($F17,'Leistungswerte UHR Kigas'!$C$6:$F$22,4,FALSE)</f>
        <v>0</v>
      </c>
      <c r="L17" s="479" t="str">
        <f t="shared" si="8"/>
        <v/>
      </c>
      <c r="M17" s="128">
        <f t="shared" si="3"/>
        <v>0</v>
      </c>
      <c r="N17" s="521">
        <f t="shared" si="9"/>
        <v>0</v>
      </c>
      <c r="O17" s="129">
        <f t="shared" si="4"/>
        <v>0</v>
      </c>
      <c r="P17" s="130">
        <f t="shared" si="5"/>
        <v>0</v>
      </c>
      <c r="R17" s="466"/>
      <c r="S17" s="467"/>
      <c r="T17" s="467"/>
      <c r="U17" s="467"/>
      <c r="V17" s="467"/>
      <c r="W17" s="467"/>
      <c r="X17" s="467"/>
      <c r="Y17" s="467"/>
      <c r="Z17" s="467"/>
      <c r="AA17" s="467"/>
      <c r="AB17" s="467"/>
      <c r="AC17" s="467"/>
      <c r="AD17" s="467"/>
      <c r="AE17" s="467"/>
      <c r="AF17" s="467"/>
      <c r="AG17" s="467"/>
      <c r="AH17" s="467"/>
      <c r="AI17" s="467"/>
      <c r="AJ17" s="467"/>
      <c r="AK17" s="467"/>
      <c r="AL17" s="467"/>
      <c r="AM17" s="467"/>
      <c r="AN17" s="467"/>
      <c r="AO17" s="467"/>
      <c r="AP17" s="467"/>
      <c r="AQ17" s="467"/>
      <c r="AR17" s="467"/>
      <c r="AS17" s="467"/>
      <c r="AT17" s="467"/>
      <c r="AU17" s="467"/>
      <c r="AV17" s="467"/>
      <c r="AW17" s="468"/>
      <c r="AX17" s="469">
        <f t="shared" si="10"/>
        <v>0</v>
      </c>
      <c r="AY17" s="481" t="str">
        <f t="shared" si="6"/>
        <v/>
      </c>
      <c r="AZ17" s="471">
        <f t="shared" si="7"/>
        <v>0</v>
      </c>
    </row>
    <row r="18" spans="1:52" s="58" customFormat="1" ht="24.9" customHeight="1" x14ac:dyDescent="0.25">
      <c r="A18" s="411" t="s">
        <v>339</v>
      </c>
      <c r="B18" s="96" t="s">
        <v>110</v>
      </c>
      <c r="C18" s="300"/>
      <c r="D18" s="301" t="s">
        <v>341</v>
      </c>
      <c r="E18" s="229" t="s">
        <v>555</v>
      </c>
      <c r="F18" s="227" t="s">
        <v>414</v>
      </c>
      <c r="G18" s="304">
        <v>27.86</v>
      </c>
      <c r="H18" s="96" t="str">
        <f>VLOOKUP($F18,'Leistungswerte UHR Kigas'!$C$6:$F$22,3,FALSE)</f>
        <v>W5</v>
      </c>
      <c r="I18" s="97">
        <f>VLOOKUP(H18,Turnus!$H$9:$I$26,2,FALSE)</f>
        <v>230</v>
      </c>
      <c r="J18" s="126">
        <f t="shared" ref="J18:J35" si="20">+G18*I18</f>
        <v>6407.8</v>
      </c>
      <c r="K18" s="127">
        <f>VLOOKUP($F18,'Leistungswerte UHR Kigas'!$C$6:$F$22,4,FALSE)</f>
        <v>0</v>
      </c>
      <c r="L18" s="479" t="str">
        <f t="shared" si="8"/>
        <v/>
      </c>
      <c r="M18" s="128">
        <f t="shared" ref="M18:M35" si="21">IF(ISERROR(J18/K18),0,J18/K18)</f>
        <v>0</v>
      </c>
      <c r="N18" s="521">
        <f t="shared" si="9"/>
        <v>0</v>
      </c>
      <c r="O18" s="129">
        <f t="shared" ref="O18:O35" si="22">IF(ISERROR(G18/K18*N18),0,G18/K18*N18)</f>
        <v>0</v>
      </c>
      <c r="P18" s="130">
        <f t="shared" si="5"/>
        <v>0</v>
      </c>
      <c r="R18" s="466"/>
      <c r="S18" s="467"/>
      <c r="T18" s="467"/>
      <c r="U18" s="467"/>
      <c r="V18" s="467"/>
      <c r="W18" s="467"/>
      <c r="X18" s="467"/>
      <c r="Y18" s="467"/>
      <c r="Z18" s="467"/>
      <c r="AA18" s="467"/>
      <c r="AB18" s="467"/>
      <c r="AC18" s="467"/>
      <c r="AD18" s="467"/>
      <c r="AE18" s="467"/>
      <c r="AF18" s="467"/>
      <c r="AG18" s="467"/>
      <c r="AH18" s="467"/>
      <c r="AI18" s="467"/>
      <c r="AJ18" s="467"/>
      <c r="AK18" s="467"/>
      <c r="AL18" s="467"/>
      <c r="AM18" s="467"/>
      <c r="AN18" s="467"/>
      <c r="AO18" s="467"/>
      <c r="AP18" s="467"/>
      <c r="AQ18" s="467"/>
      <c r="AR18" s="467"/>
      <c r="AS18" s="467"/>
      <c r="AT18" s="467"/>
      <c r="AU18" s="467"/>
      <c r="AV18" s="467"/>
      <c r="AW18" s="468"/>
      <c r="AX18" s="469">
        <f t="shared" si="10"/>
        <v>0</v>
      </c>
      <c r="AY18" s="481" t="str">
        <f t="shared" si="6"/>
        <v/>
      </c>
      <c r="AZ18" s="471">
        <f t="shared" si="7"/>
        <v>0</v>
      </c>
    </row>
    <row r="19" spans="1:52" s="58" customFormat="1" ht="24.9" customHeight="1" x14ac:dyDescent="0.25">
      <c r="A19" s="411" t="s">
        <v>339</v>
      </c>
      <c r="B19" s="96" t="s">
        <v>110</v>
      </c>
      <c r="C19" s="300"/>
      <c r="D19" s="301" t="s">
        <v>102</v>
      </c>
      <c r="E19" s="229" t="s">
        <v>555</v>
      </c>
      <c r="F19" s="227" t="s">
        <v>421</v>
      </c>
      <c r="G19" s="304">
        <v>13.85</v>
      </c>
      <c r="H19" s="96" t="str">
        <f>VLOOKUP($F19,'Leistungswerte UHR Kigas'!$C$6:$F$22,3,FALSE)</f>
        <v>W5</v>
      </c>
      <c r="I19" s="97">
        <f>VLOOKUP(H19,Turnus!$H$9:$I$26,2,FALSE)</f>
        <v>230</v>
      </c>
      <c r="J19" s="126">
        <f t="shared" si="20"/>
        <v>3185.5</v>
      </c>
      <c r="K19" s="127">
        <f>VLOOKUP($F19,'Leistungswerte UHR Kigas'!$C$6:$F$22,4,FALSE)</f>
        <v>0</v>
      </c>
      <c r="L19" s="479" t="str">
        <f t="shared" si="8"/>
        <v/>
      </c>
      <c r="M19" s="128">
        <f t="shared" si="21"/>
        <v>0</v>
      </c>
      <c r="N19" s="521">
        <f t="shared" si="9"/>
        <v>0</v>
      </c>
      <c r="O19" s="129">
        <f t="shared" si="22"/>
        <v>0</v>
      </c>
      <c r="P19" s="130">
        <f t="shared" si="5"/>
        <v>0</v>
      </c>
      <c r="R19" s="466"/>
      <c r="S19" s="467"/>
      <c r="T19" s="467"/>
      <c r="U19" s="467"/>
      <c r="V19" s="467"/>
      <c r="W19" s="467"/>
      <c r="X19" s="467"/>
      <c r="Y19" s="467"/>
      <c r="Z19" s="467"/>
      <c r="AA19" s="467"/>
      <c r="AB19" s="467"/>
      <c r="AC19" s="467"/>
      <c r="AD19" s="467"/>
      <c r="AE19" s="467"/>
      <c r="AF19" s="467"/>
      <c r="AG19" s="467"/>
      <c r="AH19" s="467"/>
      <c r="AI19" s="467"/>
      <c r="AJ19" s="467"/>
      <c r="AK19" s="467"/>
      <c r="AL19" s="467"/>
      <c r="AM19" s="467"/>
      <c r="AN19" s="467"/>
      <c r="AO19" s="467"/>
      <c r="AP19" s="467"/>
      <c r="AQ19" s="467"/>
      <c r="AR19" s="467"/>
      <c r="AS19" s="467"/>
      <c r="AT19" s="467"/>
      <c r="AU19" s="467"/>
      <c r="AV19" s="467"/>
      <c r="AW19" s="468"/>
      <c r="AX19" s="469">
        <f t="shared" si="10"/>
        <v>0</v>
      </c>
      <c r="AY19" s="481" t="str">
        <f t="shared" si="6"/>
        <v/>
      </c>
      <c r="AZ19" s="471">
        <f t="shared" si="7"/>
        <v>0</v>
      </c>
    </row>
    <row r="20" spans="1:52" s="58" customFormat="1" ht="24.9" customHeight="1" x14ac:dyDescent="0.25">
      <c r="A20" s="411" t="s">
        <v>339</v>
      </c>
      <c r="B20" s="96" t="s">
        <v>110</v>
      </c>
      <c r="C20" s="300"/>
      <c r="D20" s="301" t="s">
        <v>342</v>
      </c>
      <c r="E20" s="229" t="s">
        <v>555</v>
      </c>
      <c r="F20" s="227" t="s">
        <v>414</v>
      </c>
      <c r="G20" s="304">
        <v>23.63</v>
      </c>
      <c r="H20" s="96" t="str">
        <f>VLOOKUP($F20,'Leistungswerte UHR Kigas'!$C$6:$F$22,3,FALSE)</f>
        <v>W5</v>
      </c>
      <c r="I20" s="97">
        <f>VLOOKUP(H20,Turnus!$H$9:$I$26,2,FALSE)</f>
        <v>230</v>
      </c>
      <c r="J20" s="126">
        <f t="shared" si="20"/>
        <v>5434.9</v>
      </c>
      <c r="K20" s="127">
        <f>VLOOKUP($F20,'Leistungswerte UHR Kigas'!$C$6:$F$22,4,FALSE)</f>
        <v>0</v>
      </c>
      <c r="L20" s="479" t="str">
        <f t="shared" si="8"/>
        <v/>
      </c>
      <c r="M20" s="128">
        <f t="shared" si="21"/>
        <v>0</v>
      </c>
      <c r="N20" s="521">
        <f t="shared" si="9"/>
        <v>0</v>
      </c>
      <c r="O20" s="129">
        <f t="shared" si="22"/>
        <v>0</v>
      </c>
      <c r="P20" s="130">
        <f t="shared" si="5"/>
        <v>0</v>
      </c>
      <c r="R20" s="466"/>
      <c r="S20" s="467"/>
      <c r="T20" s="467"/>
      <c r="U20" s="467"/>
      <c r="V20" s="467"/>
      <c r="W20" s="467"/>
      <c r="X20" s="467"/>
      <c r="Y20" s="467"/>
      <c r="Z20" s="467"/>
      <c r="AA20" s="467"/>
      <c r="AB20" s="467"/>
      <c r="AC20" s="467"/>
      <c r="AD20" s="467"/>
      <c r="AE20" s="467"/>
      <c r="AF20" s="467"/>
      <c r="AG20" s="467"/>
      <c r="AH20" s="467"/>
      <c r="AI20" s="467"/>
      <c r="AJ20" s="467"/>
      <c r="AK20" s="467"/>
      <c r="AL20" s="467"/>
      <c r="AM20" s="467"/>
      <c r="AN20" s="467"/>
      <c r="AO20" s="467"/>
      <c r="AP20" s="467"/>
      <c r="AQ20" s="467"/>
      <c r="AR20" s="467"/>
      <c r="AS20" s="467"/>
      <c r="AT20" s="467"/>
      <c r="AU20" s="467"/>
      <c r="AV20" s="467"/>
      <c r="AW20" s="468"/>
      <c r="AX20" s="469">
        <f t="shared" si="10"/>
        <v>0</v>
      </c>
      <c r="AY20" s="481" t="str">
        <f t="shared" si="6"/>
        <v/>
      </c>
      <c r="AZ20" s="471">
        <f t="shared" si="7"/>
        <v>0</v>
      </c>
    </row>
    <row r="21" spans="1:52" s="58" customFormat="1" ht="24.9" customHeight="1" x14ac:dyDescent="0.25">
      <c r="A21" s="411" t="s">
        <v>339</v>
      </c>
      <c r="B21" s="96" t="s">
        <v>110</v>
      </c>
      <c r="C21" s="300"/>
      <c r="D21" s="307" t="s">
        <v>343</v>
      </c>
      <c r="E21" s="229" t="s">
        <v>555</v>
      </c>
      <c r="F21" s="227" t="s">
        <v>417</v>
      </c>
      <c r="G21" s="304">
        <v>22.44</v>
      </c>
      <c r="H21" s="96" t="str">
        <f>VLOOKUP($F21,'Leistungswerte UHR Kigas'!$C$6:$F$22,3,FALSE)</f>
        <v>W5</v>
      </c>
      <c r="I21" s="97">
        <f>VLOOKUP(H21,Turnus!$H$9:$I$26,2,FALSE)</f>
        <v>230</v>
      </c>
      <c r="J21" s="126">
        <f t="shared" si="20"/>
        <v>5161.2000000000007</v>
      </c>
      <c r="K21" s="127">
        <f>VLOOKUP($F21,'Leistungswerte UHR Kigas'!$C$6:$F$22,4,FALSE)</f>
        <v>0</v>
      </c>
      <c r="L21" s="479" t="str">
        <f t="shared" si="8"/>
        <v/>
      </c>
      <c r="M21" s="128">
        <f t="shared" si="21"/>
        <v>0</v>
      </c>
      <c r="N21" s="521">
        <f t="shared" si="9"/>
        <v>0</v>
      </c>
      <c r="O21" s="129">
        <f t="shared" si="22"/>
        <v>0</v>
      </c>
      <c r="P21" s="130">
        <f t="shared" si="5"/>
        <v>0</v>
      </c>
      <c r="Q21" s="306"/>
      <c r="R21" s="466"/>
      <c r="S21" s="467"/>
      <c r="T21" s="467"/>
      <c r="U21" s="467"/>
      <c r="V21" s="467"/>
      <c r="W21" s="467"/>
      <c r="X21" s="467"/>
      <c r="Y21" s="467"/>
      <c r="Z21" s="467"/>
      <c r="AA21" s="467"/>
      <c r="AB21" s="467"/>
      <c r="AC21" s="467"/>
      <c r="AD21" s="467"/>
      <c r="AE21" s="467"/>
      <c r="AF21" s="467"/>
      <c r="AG21" s="467"/>
      <c r="AH21" s="467"/>
      <c r="AI21" s="467"/>
      <c r="AJ21" s="467"/>
      <c r="AK21" s="467"/>
      <c r="AL21" s="467"/>
      <c r="AM21" s="467"/>
      <c r="AN21" s="467"/>
      <c r="AO21" s="467"/>
      <c r="AP21" s="467"/>
      <c r="AQ21" s="467"/>
      <c r="AR21" s="467"/>
      <c r="AS21" s="467"/>
      <c r="AT21" s="467"/>
      <c r="AU21" s="467"/>
      <c r="AV21" s="467"/>
      <c r="AW21" s="468"/>
      <c r="AX21" s="469">
        <f t="shared" si="10"/>
        <v>0</v>
      </c>
      <c r="AY21" s="481" t="str">
        <f t="shared" si="6"/>
        <v/>
      </c>
      <c r="AZ21" s="471">
        <f t="shared" si="7"/>
        <v>0</v>
      </c>
    </row>
    <row r="22" spans="1:52" s="58" customFormat="1" ht="24.9" customHeight="1" x14ac:dyDescent="0.25">
      <c r="A22" s="411" t="s">
        <v>339</v>
      </c>
      <c r="B22" s="96" t="s">
        <v>110</v>
      </c>
      <c r="C22" s="300"/>
      <c r="D22" s="301" t="s">
        <v>242</v>
      </c>
      <c r="E22" s="303" t="s">
        <v>543</v>
      </c>
      <c r="F22" s="227" t="s">
        <v>416</v>
      </c>
      <c r="G22" s="304">
        <v>53.14</v>
      </c>
      <c r="H22" s="96" t="str">
        <f>VLOOKUP($F22,'Leistungswerte UHR Kigas'!$C$6:$F$22,3,FALSE)</f>
        <v>W5</v>
      </c>
      <c r="I22" s="97">
        <f>VLOOKUP(H22,Turnus!$H$9:$I$26,2,FALSE)</f>
        <v>230</v>
      </c>
      <c r="J22" s="126">
        <f t="shared" si="20"/>
        <v>12222.2</v>
      </c>
      <c r="K22" s="127">
        <f>VLOOKUP($F22,'Leistungswerte UHR Kigas'!$C$6:$F$22,4,FALSE)</f>
        <v>0</v>
      </c>
      <c r="L22" s="479" t="str">
        <f t="shared" si="8"/>
        <v/>
      </c>
      <c r="M22" s="128">
        <f t="shared" si="21"/>
        <v>0</v>
      </c>
      <c r="N22" s="521">
        <f t="shared" si="9"/>
        <v>0</v>
      </c>
      <c r="O22" s="129">
        <f t="shared" si="22"/>
        <v>0</v>
      </c>
      <c r="P22" s="130">
        <f t="shared" si="5"/>
        <v>0</v>
      </c>
      <c r="R22" s="466"/>
      <c r="S22" s="467"/>
      <c r="T22" s="467"/>
      <c r="U22" s="467"/>
      <c r="V22" s="467"/>
      <c r="W22" s="467"/>
      <c r="X22" s="467"/>
      <c r="Y22" s="467"/>
      <c r="Z22" s="467"/>
      <c r="AA22" s="467"/>
      <c r="AB22" s="467"/>
      <c r="AC22" s="467"/>
      <c r="AD22" s="467"/>
      <c r="AE22" s="467"/>
      <c r="AF22" s="467"/>
      <c r="AG22" s="467"/>
      <c r="AH22" s="467"/>
      <c r="AI22" s="467"/>
      <c r="AJ22" s="467"/>
      <c r="AK22" s="467"/>
      <c r="AL22" s="467"/>
      <c r="AM22" s="467"/>
      <c r="AN22" s="467"/>
      <c r="AO22" s="467"/>
      <c r="AP22" s="467"/>
      <c r="AQ22" s="467"/>
      <c r="AR22" s="467"/>
      <c r="AS22" s="467"/>
      <c r="AT22" s="467"/>
      <c r="AU22" s="467"/>
      <c r="AV22" s="467"/>
      <c r="AW22" s="468"/>
      <c r="AX22" s="469">
        <f t="shared" si="10"/>
        <v>0</v>
      </c>
      <c r="AY22" s="481" t="str">
        <f t="shared" si="6"/>
        <v/>
      </c>
      <c r="AZ22" s="471">
        <f t="shared" si="7"/>
        <v>0</v>
      </c>
    </row>
    <row r="23" spans="1:52" s="58" customFormat="1" ht="24.9" customHeight="1" x14ac:dyDescent="0.25">
      <c r="A23" s="411" t="s">
        <v>339</v>
      </c>
      <c r="B23" s="96" t="s">
        <v>110</v>
      </c>
      <c r="C23" s="300"/>
      <c r="D23" s="227" t="s">
        <v>344</v>
      </c>
      <c r="E23" s="303" t="s">
        <v>168</v>
      </c>
      <c r="F23" s="227" t="s">
        <v>419</v>
      </c>
      <c r="G23" s="304">
        <v>9</v>
      </c>
      <c r="H23" s="96" t="str">
        <f>VLOOKUP($F23,'Leistungswerte UHR Kigas'!$C$6:$F$22,3,FALSE)</f>
        <v>W5</v>
      </c>
      <c r="I23" s="97">
        <f>VLOOKUP(H23,Turnus!$H$9:$I$26,2,FALSE)</f>
        <v>230</v>
      </c>
      <c r="J23" s="126">
        <f t="shared" si="20"/>
        <v>2070</v>
      </c>
      <c r="K23" s="127">
        <f>VLOOKUP($F23,'Leistungswerte UHR Kigas'!$C$6:$F$22,4,FALSE)</f>
        <v>0</v>
      </c>
      <c r="L23" s="479" t="str">
        <f t="shared" si="8"/>
        <v/>
      </c>
      <c r="M23" s="128">
        <f t="shared" si="21"/>
        <v>0</v>
      </c>
      <c r="N23" s="521">
        <f t="shared" si="9"/>
        <v>0</v>
      </c>
      <c r="O23" s="129">
        <f t="shared" si="22"/>
        <v>0</v>
      </c>
      <c r="P23" s="130">
        <f t="shared" si="5"/>
        <v>0</v>
      </c>
      <c r="R23" s="466"/>
      <c r="S23" s="467"/>
      <c r="T23" s="467"/>
      <c r="U23" s="467"/>
      <c r="V23" s="467"/>
      <c r="W23" s="467"/>
      <c r="X23" s="467"/>
      <c r="Y23" s="467"/>
      <c r="Z23" s="467"/>
      <c r="AA23" s="467"/>
      <c r="AB23" s="467"/>
      <c r="AC23" s="467"/>
      <c r="AD23" s="467"/>
      <c r="AE23" s="467"/>
      <c r="AF23" s="467"/>
      <c r="AG23" s="467"/>
      <c r="AH23" s="467"/>
      <c r="AI23" s="467"/>
      <c r="AJ23" s="467"/>
      <c r="AK23" s="467"/>
      <c r="AL23" s="467"/>
      <c r="AM23" s="467"/>
      <c r="AN23" s="467"/>
      <c r="AO23" s="467"/>
      <c r="AP23" s="467"/>
      <c r="AQ23" s="467"/>
      <c r="AR23" s="467"/>
      <c r="AS23" s="467"/>
      <c r="AT23" s="467"/>
      <c r="AU23" s="467"/>
      <c r="AV23" s="467"/>
      <c r="AW23" s="468"/>
      <c r="AX23" s="469">
        <f t="shared" si="10"/>
        <v>0</v>
      </c>
      <c r="AY23" s="481" t="str">
        <f t="shared" si="6"/>
        <v/>
      </c>
      <c r="AZ23" s="471">
        <f t="shared" si="7"/>
        <v>0</v>
      </c>
    </row>
    <row r="24" spans="1:52" s="58" customFormat="1" ht="24.9" customHeight="1" x14ac:dyDescent="0.25">
      <c r="A24" s="411" t="s">
        <v>339</v>
      </c>
      <c r="B24" s="96" t="s">
        <v>110</v>
      </c>
      <c r="C24" s="300"/>
      <c r="D24" s="301" t="s">
        <v>345</v>
      </c>
      <c r="E24" s="302" t="s">
        <v>170</v>
      </c>
      <c r="F24" s="227" t="s">
        <v>416</v>
      </c>
      <c r="G24" s="304">
        <v>17.899999999999999</v>
      </c>
      <c r="H24" s="96" t="str">
        <f>VLOOKUP($F24,'Leistungswerte UHR Kigas'!$C$6:$F$22,3,FALSE)</f>
        <v>W5</v>
      </c>
      <c r="I24" s="97">
        <f>VLOOKUP(H24,Turnus!$H$9:$I$26,2,FALSE)</f>
        <v>230</v>
      </c>
      <c r="J24" s="126">
        <f t="shared" si="20"/>
        <v>4117</v>
      </c>
      <c r="K24" s="127">
        <f>VLOOKUP($F24,'Leistungswerte UHR Kigas'!$C$6:$F$22,4,FALSE)</f>
        <v>0</v>
      </c>
      <c r="L24" s="479" t="str">
        <f t="shared" si="8"/>
        <v/>
      </c>
      <c r="M24" s="128">
        <f t="shared" si="21"/>
        <v>0</v>
      </c>
      <c r="N24" s="521">
        <f t="shared" si="9"/>
        <v>0</v>
      </c>
      <c r="O24" s="129">
        <f t="shared" si="22"/>
        <v>0</v>
      </c>
      <c r="P24" s="130">
        <f t="shared" si="5"/>
        <v>0</v>
      </c>
      <c r="R24" s="466"/>
      <c r="S24" s="467"/>
      <c r="T24" s="467"/>
      <c r="U24" s="467"/>
      <c r="V24" s="467"/>
      <c r="W24" s="467"/>
      <c r="X24" s="467"/>
      <c r="Y24" s="467"/>
      <c r="Z24" s="467"/>
      <c r="AA24" s="467"/>
      <c r="AB24" s="467"/>
      <c r="AC24" s="467"/>
      <c r="AD24" s="467"/>
      <c r="AE24" s="467"/>
      <c r="AF24" s="467"/>
      <c r="AG24" s="467"/>
      <c r="AH24" s="467"/>
      <c r="AI24" s="467"/>
      <c r="AJ24" s="467"/>
      <c r="AK24" s="467"/>
      <c r="AL24" s="467"/>
      <c r="AM24" s="467"/>
      <c r="AN24" s="467"/>
      <c r="AO24" s="467"/>
      <c r="AP24" s="467"/>
      <c r="AQ24" s="467"/>
      <c r="AR24" s="467"/>
      <c r="AS24" s="467"/>
      <c r="AT24" s="467"/>
      <c r="AU24" s="467"/>
      <c r="AV24" s="467"/>
      <c r="AW24" s="468"/>
      <c r="AX24" s="469">
        <f t="shared" si="10"/>
        <v>0</v>
      </c>
      <c r="AY24" s="481" t="str">
        <f t="shared" si="6"/>
        <v/>
      </c>
      <c r="AZ24" s="471">
        <f t="shared" si="7"/>
        <v>0</v>
      </c>
    </row>
    <row r="25" spans="1:52" s="58" customFormat="1" ht="24.9" customHeight="1" x14ac:dyDescent="0.25">
      <c r="A25" s="411" t="s">
        <v>339</v>
      </c>
      <c r="B25" s="96" t="s">
        <v>110</v>
      </c>
      <c r="C25" s="300"/>
      <c r="D25" s="301" t="s">
        <v>346</v>
      </c>
      <c r="E25" s="302" t="s">
        <v>170</v>
      </c>
      <c r="F25" s="227" t="s">
        <v>416</v>
      </c>
      <c r="G25" s="304">
        <v>17.899999999999999</v>
      </c>
      <c r="H25" s="96" t="str">
        <f>VLOOKUP($F25,'Leistungswerte UHR Kigas'!$C$6:$F$22,3,FALSE)</f>
        <v>W5</v>
      </c>
      <c r="I25" s="97">
        <f>VLOOKUP(H25,Turnus!$H$9:$I$26,2,FALSE)</f>
        <v>230</v>
      </c>
      <c r="J25" s="126">
        <f t="shared" si="20"/>
        <v>4117</v>
      </c>
      <c r="K25" s="127">
        <f>VLOOKUP($F25,'Leistungswerte UHR Kigas'!$C$6:$F$22,4,FALSE)</f>
        <v>0</v>
      </c>
      <c r="L25" s="479" t="str">
        <f t="shared" si="8"/>
        <v/>
      </c>
      <c r="M25" s="128">
        <f t="shared" si="21"/>
        <v>0</v>
      </c>
      <c r="N25" s="521">
        <f t="shared" si="9"/>
        <v>0</v>
      </c>
      <c r="O25" s="129">
        <f t="shared" si="22"/>
        <v>0</v>
      </c>
      <c r="P25" s="130">
        <f t="shared" si="5"/>
        <v>0</v>
      </c>
      <c r="R25" s="466"/>
      <c r="S25" s="467"/>
      <c r="T25" s="467"/>
      <c r="U25" s="467"/>
      <c r="V25" s="467"/>
      <c r="W25" s="467"/>
      <c r="X25" s="467"/>
      <c r="Y25" s="467"/>
      <c r="Z25" s="467"/>
      <c r="AA25" s="467"/>
      <c r="AB25" s="467"/>
      <c r="AC25" s="467"/>
      <c r="AD25" s="467"/>
      <c r="AE25" s="467"/>
      <c r="AF25" s="467"/>
      <c r="AG25" s="467"/>
      <c r="AH25" s="467"/>
      <c r="AI25" s="467"/>
      <c r="AJ25" s="467"/>
      <c r="AK25" s="467"/>
      <c r="AL25" s="467"/>
      <c r="AM25" s="467"/>
      <c r="AN25" s="467"/>
      <c r="AO25" s="467"/>
      <c r="AP25" s="467"/>
      <c r="AQ25" s="467"/>
      <c r="AR25" s="467"/>
      <c r="AS25" s="467"/>
      <c r="AT25" s="467"/>
      <c r="AU25" s="467"/>
      <c r="AV25" s="467"/>
      <c r="AW25" s="468"/>
      <c r="AX25" s="469">
        <f t="shared" si="10"/>
        <v>0</v>
      </c>
      <c r="AY25" s="481" t="str">
        <f t="shared" si="6"/>
        <v/>
      </c>
      <c r="AZ25" s="471">
        <f t="shared" si="7"/>
        <v>0</v>
      </c>
    </row>
    <row r="26" spans="1:52" s="58" customFormat="1" ht="24.9" customHeight="1" x14ac:dyDescent="0.25">
      <c r="A26" s="411" t="s">
        <v>339</v>
      </c>
      <c r="B26" s="96" t="s">
        <v>110</v>
      </c>
      <c r="C26" s="300"/>
      <c r="D26" s="227" t="s">
        <v>347</v>
      </c>
      <c r="E26" s="303" t="s">
        <v>167</v>
      </c>
      <c r="F26" s="408" t="s">
        <v>541</v>
      </c>
      <c r="G26" s="304">
        <v>8.9</v>
      </c>
      <c r="H26" s="96" t="str">
        <f>VLOOKUP($F26,'Leistungswerte UHR Kigas'!$C$6:$F$22,3,FALSE)</f>
        <v>W5</v>
      </c>
      <c r="I26" s="97">
        <f>VLOOKUP(H26,Turnus!$H$9:$I$26,2,FALSE)</f>
        <v>230</v>
      </c>
      <c r="J26" s="126">
        <f t="shared" si="20"/>
        <v>2047</v>
      </c>
      <c r="K26" s="127">
        <f>VLOOKUP($F26,'Leistungswerte UHR Kigas'!$C$6:$F$22,4,FALSE)</f>
        <v>0</v>
      </c>
      <c r="L26" s="479" t="str">
        <f t="shared" si="8"/>
        <v/>
      </c>
      <c r="M26" s="128">
        <f t="shared" si="21"/>
        <v>0</v>
      </c>
      <c r="N26" s="521">
        <f t="shared" si="9"/>
        <v>0</v>
      </c>
      <c r="O26" s="129">
        <f t="shared" si="22"/>
        <v>0</v>
      </c>
      <c r="P26" s="130">
        <f t="shared" si="5"/>
        <v>0</v>
      </c>
      <c r="R26" s="466"/>
      <c r="S26" s="467"/>
      <c r="T26" s="467"/>
      <c r="U26" s="467"/>
      <c r="V26" s="467"/>
      <c r="W26" s="467"/>
      <c r="X26" s="467"/>
      <c r="Y26" s="467"/>
      <c r="Z26" s="467"/>
      <c r="AA26" s="467"/>
      <c r="AB26" s="467"/>
      <c r="AC26" s="467"/>
      <c r="AD26" s="467"/>
      <c r="AE26" s="467"/>
      <c r="AF26" s="467"/>
      <c r="AG26" s="467"/>
      <c r="AH26" s="467"/>
      <c r="AI26" s="467"/>
      <c r="AJ26" s="467"/>
      <c r="AK26" s="467"/>
      <c r="AL26" s="467"/>
      <c r="AM26" s="467"/>
      <c r="AN26" s="467"/>
      <c r="AO26" s="467"/>
      <c r="AP26" s="467"/>
      <c r="AQ26" s="467"/>
      <c r="AR26" s="467"/>
      <c r="AS26" s="467"/>
      <c r="AT26" s="467"/>
      <c r="AU26" s="467"/>
      <c r="AV26" s="467"/>
      <c r="AW26" s="468"/>
      <c r="AX26" s="469">
        <f t="shared" si="10"/>
        <v>0</v>
      </c>
      <c r="AY26" s="481" t="str">
        <f t="shared" si="6"/>
        <v/>
      </c>
      <c r="AZ26" s="471">
        <f t="shared" si="7"/>
        <v>0</v>
      </c>
    </row>
    <row r="27" spans="1:52" s="58" customFormat="1" ht="24.9" customHeight="1" x14ac:dyDescent="0.25">
      <c r="A27" s="411" t="s">
        <v>339</v>
      </c>
      <c r="B27" s="96" t="s">
        <v>110</v>
      </c>
      <c r="C27" s="300"/>
      <c r="D27" s="301" t="s">
        <v>348</v>
      </c>
      <c r="E27" s="302" t="s">
        <v>167</v>
      </c>
      <c r="F27" s="408" t="s">
        <v>541</v>
      </c>
      <c r="G27" s="304">
        <v>7.76</v>
      </c>
      <c r="H27" s="96" t="str">
        <f>VLOOKUP($F27,'Leistungswerte UHR Kigas'!$C$6:$F$22,3,FALSE)</f>
        <v>W5</v>
      </c>
      <c r="I27" s="97">
        <f>VLOOKUP(H27,Turnus!$H$9:$I$26,2,FALSE)</f>
        <v>230</v>
      </c>
      <c r="J27" s="126">
        <f t="shared" si="20"/>
        <v>1784.8</v>
      </c>
      <c r="K27" s="127">
        <f>VLOOKUP($F27,'Leistungswerte UHR Kigas'!$C$6:$F$22,4,FALSE)</f>
        <v>0</v>
      </c>
      <c r="L27" s="479" t="str">
        <f t="shared" si="8"/>
        <v/>
      </c>
      <c r="M27" s="128">
        <f t="shared" si="21"/>
        <v>0</v>
      </c>
      <c r="N27" s="521">
        <f t="shared" si="9"/>
        <v>0</v>
      </c>
      <c r="O27" s="129">
        <f t="shared" si="22"/>
        <v>0</v>
      </c>
      <c r="P27" s="130">
        <f t="shared" si="5"/>
        <v>0</v>
      </c>
      <c r="R27" s="466"/>
      <c r="S27" s="467"/>
      <c r="T27" s="467"/>
      <c r="U27" s="467"/>
      <c r="V27" s="467"/>
      <c r="W27" s="467"/>
      <c r="X27" s="467"/>
      <c r="Y27" s="467"/>
      <c r="Z27" s="467"/>
      <c r="AA27" s="467"/>
      <c r="AB27" s="467"/>
      <c r="AC27" s="467"/>
      <c r="AD27" s="467"/>
      <c r="AE27" s="467"/>
      <c r="AF27" s="467"/>
      <c r="AG27" s="467"/>
      <c r="AH27" s="467"/>
      <c r="AI27" s="467"/>
      <c r="AJ27" s="467"/>
      <c r="AK27" s="467"/>
      <c r="AL27" s="467"/>
      <c r="AM27" s="467"/>
      <c r="AN27" s="467"/>
      <c r="AO27" s="467"/>
      <c r="AP27" s="467"/>
      <c r="AQ27" s="467"/>
      <c r="AR27" s="467"/>
      <c r="AS27" s="467"/>
      <c r="AT27" s="467"/>
      <c r="AU27" s="467"/>
      <c r="AV27" s="467"/>
      <c r="AW27" s="468"/>
      <c r="AX27" s="469">
        <f t="shared" si="10"/>
        <v>0</v>
      </c>
      <c r="AY27" s="481" t="str">
        <f t="shared" si="6"/>
        <v/>
      </c>
      <c r="AZ27" s="471">
        <f t="shared" si="7"/>
        <v>0</v>
      </c>
    </row>
    <row r="28" spans="1:52" s="58" customFormat="1" ht="24.9" customHeight="1" x14ac:dyDescent="0.25">
      <c r="A28" s="411" t="s">
        <v>339</v>
      </c>
      <c r="B28" s="96" t="s">
        <v>110</v>
      </c>
      <c r="C28" s="300"/>
      <c r="D28" s="301" t="s">
        <v>241</v>
      </c>
      <c r="E28" s="303" t="s">
        <v>543</v>
      </c>
      <c r="F28" s="227" t="s">
        <v>416</v>
      </c>
      <c r="G28" s="304">
        <v>56.04</v>
      </c>
      <c r="H28" s="96" t="str">
        <f>VLOOKUP($F28,'Leistungswerte UHR Kigas'!$C$6:$F$22,3,FALSE)</f>
        <v>W5</v>
      </c>
      <c r="I28" s="97">
        <f>VLOOKUP(H28,Turnus!$H$9:$I$26,2,FALSE)</f>
        <v>230</v>
      </c>
      <c r="J28" s="126">
        <f t="shared" si="20"/>
        <v>12889.199999999999</v>
      </c>
      <c r="K28" s="127">
        <f>VLOOKUP($F28,'Leistungswerte UHR Kigas'!$C$6:$F$22,4,FALSE)</f>
        <v>0</v>
      </c>
      <c r="L28" s="479" t="str">
        <f t="shared" si="8"/>
        <v/>
      </c>
      <c r="M28" s="128">
        <f t="shared" si="21"/>
        <v>0</v>
      </c>
      <c r="N28" s="521">
        <f t="shared" si="9"/>
        <v>0</v>
      </c>
      <c r="O28" s="129">
        <f t="shared" si="22"/>
        <v>0</v>
      </c>
      <c r="P28" s="130">
        <f t="shared" si="5"/>
        <v>0</v>
      </c>
      <c r="R28" s="466"/>
      <c r="S28" s="467"/>
      <c r="T28" s="467"/>
      <c r="U28" s="467"/>
      <c r="V28" s="467"/>
      <c r="W28" s="467"/>
      <c r="X28" s="467"/>
      <c r="Y28" s="467"/>
      <c r="Z28" s="467"/>
      <c r="AA28" s="467"/>
      <c r="AB28" s="467"/>
      <c r="AC28" s="467"/>
      <c r="AD28" s="467"/>
      <c r="AE28" s="467"/>
      <c r="AF28" s="467"/>
      <c r="AG28" s="467"/>
      <c r="AH28" s="467"/>
      <c r="AI28" s="467"/>
      <c r="AJ28" s="467"/>
      <c r="AK28" s="467"/>
      <c r="AL28" s="467"/>
      <c r="AM28" s="467"/>
      <c r="AN28" s="467"/>
      <c r="AO28" s="467"/>
      <c r="AP28" s="467"/>
      <c r="AQ28" s="467"/>
      <c r="AR28" s="467"/>
      <c r="AS28" s="467"/>
      <c r="AT28" s="467"/>
      <c r="AU28" s="467"/>
      <c r="AV28" s="467"/>
      <c r="AW28" s="468"/>
      <c r="AX28" s="469">
        <f t="shared" si="10"/>
        <v>0</v>
      </c>
      <c r="AY28" s="481" t="str">
        <f t="shared" si="6"/>
        <v/>
      </c>
      <c r="AZ28" s="471">
        <f t="shared" si="7"/>
        <v>0</v>
      </c>
    </row>
    <row r="29" spans="1:52" s="58" customFormat="1" ht="24.9" customHeight="1" x14ac:dyDescent="0.25">
      <c r="A29" s="411" t="s">
        <v>339</v>
      </c>
      <c r="B29" s="96" t="s">
        <v>110</v>
      </c>
      <c r="C29" s="300"/>
      <c r="D29" s="301" t="s">
        <v>344</v>
      </c>
      <c r="E29" s="302" t="s">
        <v>168</v>
      </c>
      <c r="F29" s="227" t="s">
        <v>419</v>
      </c>
      <c r="G29" s="304">
        <v>9</v>
      </c>
      <c r="H29" s="96" t="str">
        <f>VLOOKUP($F29,'Leistungswerte UHR Kigas'!$C$6:$F$22,3,FALSE)</f>
        <v>W5</v>
      </c>
      <c r="I29" s="97">
        <f>VLOOKUP(H29,Turnus!$H$9:$I$26,2,FALSE)</f>
        <v>230</v>
      </c>
      <c r="J29" s="126">
        <f t="shared" si="20"/>
        <v>2070</v>
      </c>
      <c r="K29" s="127">
        <f>VLOOKUP($F29,'Leistungswerte UHR Kigas'!$C$6:$F$22,4,FALSE)</f>
        <v>0</v>
      </c>
      <c r="L29" s="479" t="str">
        <f t="shared" si="8"/>
        <v/>
      </c>
      <c r="M29" s="128">
        <f t="shared" si="21"/>
        <v>0</v>
      </c>
      <c r="N29" s="521">
        <f t="shared" si="9"/>
        <v>0</v>
      </c>
      <c r="O29" s="129">
        <f t="shared" si="22"/>
        <v>0</v>
      </c>
      <c r="P29" s="130">
        <f t="shared" si="5"/>
        <v>0</v>
      </c>
      <c r="R29" s="466"/>
      <c r="S29" s="467"/>
      <c r="T29" s="467"/>
      <c r="U29" s="467"/>
      <c r="V29" s="467"/>
      <c r="W29" s="467"/>
      <c r="X29" s="467"/>
      <c r="Y29" s="467"/>
      <c r="Z29" s="467"/>
      <c r="AA29" s="467"/>
      <c r="AB29" s="467"/>
      <c r="AC29" s="467"/>
      <c r="AD29" s="467"/>
      <c r="AE29" s="467"/>
      <c r="AF29" s="467"/>
      <c r="AG29" s="467"/>
      <c r="AH29" s="467"/>
      <c r="AI29" s="467"/>
      <c r="AJ29" s="467"/>
      <c r="AK29" s="467"/>
      <c r="AL29" s="467"/>
      <c r="AM29" s="467"/>
      <c r="AN29" s="467"/>
      <c r="AO29" s="467"/>
      <c r="AP29" s="467"/>
      <c r="AQ29" s="467"/>
      <c r="AR29" s="467"/>
      <c r="AS29" s="467"/>
      <c r="AT29" s="467"/>
      <c r="AU29" s="467"/>
      <c r="AV29" s="467"/>
      <c r="AW29" s="468"/>
      <c r="AX29" s="469">
        <f t="shared" si="10"/>
        <v>0</v>
      </c>
      <c r="AY29" s="481" t="str">
        <f t="shared" si="6"/>
        <v/>
      </c>
      <c r="AZ29" s="471">
        <f t="shared" si="7"/>
        <v>0</v>
      </c>
    </row>
    <row r="30" spans="1:52" s="58" customFormat="1" ht="24.9" customHeight="1" x14ac:dyDescent="0.25">
      <c r="A30" s="411" t="s">
        <v>339</v>
      </c>
      <c r="B30" s="96" t="s">
        <v>110</v>
      </c>
      <c r="C30" s="300"/>
      <c r="D30" s="301" t="s">
        <v>349</v>
      </c>
      <c r="E30" s="229" t="s">
        <v>555</v>
      </c>
      <c r="F30" s="227" t="s">
        <v>417</v>
      </c>
      <c r="G30" s="304">
        <v>7.18</v>
      </c>
      <c r="H30" s="96" t="str">
        <f>VLOOKUP($F30,'Leistungswerte UHR Kigas'!$C$6:$F$22,3,FALSE)</f>
        <v>W5</v>
      </c>
      <c r="I30" s="97">
        <f>VLOOKUP(H30,Turnus!$H$9:$I$26,2,FALSE)</f>
        <v>230</v>
      </c>
      <c r="J30" s="126">
        <f t="shared" si="20"/>
        <v>1651.3999999999999</v>
      </c>
      <c r="K30" s="127">
        <f>VLOOKUP($F30,'Leistungswerte UHR Kigas'!$C$6:$F$22,4,FALSE)</f>
        <v>0</v>
      </c>
      <c r="L30" s="479" t="str">
        <f t="shared" si="8"/>
        <v/>
      </c>
      <c r="M30" s="128">
        <f t="shared" si="21"/>
        <v>0</v>
      </c>
      <c r="N30" s="521">
        <f t="shared" si="9"/>
        <v>0</v>
      </c>
      <c r="O30" s="129">
        <f t="shared" si="22"/>
        <v>0</v>
      </c>
      <c r="P30" s="130">
        <f t="shared" si="5"/>
        <v>0</v>
      </c>
      <c r="R30" s="466"/>
      <c r="S30" s="467"/>
      <c r="T30" s="467"/>
      <c r="U30" s="467"/>
      <c r="V30" s="467"/>
      <c r="W30" s="467"/>
      <c r="X30" s="467"/>
      <c r="Y30" s="467"/>
      <c r="Z30" s="467"/>
      <c r="AA30" s="467"/>
      <c r="AB30" s="467"/>
      <c r="AC30" s="467"/>
      <c r="AD30" s="467"/>
      <c r="AE30" s="467"/>
      <c r="AF30" s="467"/>
      <c r="AG30" s="467"/>
      <c r="AH30" s="467"/>
      <c r="AI30" s="467"/>
      <c r="AJ30" s="467"/>
      <c r="AK30" s="467"/>
      <c r="AL30" s="467"/>
      <c r="AM30" s="467"/>
      <c r="AN30" s="467"/>
      <c r="AO30" s="467"/>
      <c r="AP30" s="467"/>
      <c r="AQ30" s="467"/>
      <c r="AR30" s="467"/>
      <c r="AS30" s="467"/>
      <c r="AT30" s="467"/>
      <c r="AU30" s="467"/>
      <c r="AV30" s="467"/>
      <c r="AW30" s="468"/>
      <c r="AX30" s="469">
        <f t="shared" si="10"/>
        <v>0</v>
      </c>
      <c r="AY30" s="481" t="str">
        <f t="shared" si="6"/>
        <v/>
      </c>
      <c r="AZ30" s="471">
        <f t="shared" si="7"/>
        <v>0</v>
      </c>
    </row>
    <row r="31" spans="1:52" s="58" customFormat="1" ht="24.9" customHeight="1" x14ac:dyDescent="0.25">
      <c r="A31" s="411" t="s">
        <v>339</v>
      </c>
      <c r="B31" s="96" t="s">
        <v>110</v>
      </c>
      <c r="C31" s="300"/>
      <c r="D31" s="301" t="s">
        <v>102</v>
      </c>
      <c r="E31" s="229" t="s">
        <v>555</v>
      </c>
      <c r="F31" s="227" t="s">
        <v>421</v>
      </c>
      <c r="G31" s="304">
        <v>6</v>
      </c>
      <c r="H31" s="96" t="str">
        <f>VLOOKUP($F31,'Leistungswerte UHR Kigas'!$C$6:$F$22,3,FALSE)</f>
        <v>W5</v>
      </c>
      <c r="I31" s="97">
        <f>VLOOKUP(H31,Turnus!$H$9:$I$26,2,FALSE)</f>
        <v>230</v>
      </c>
      <c r="J31" s="126">
        <f t="shared" si="20"/>
        <v>1380</v>
      </c>
      <c r="K31" s="127">
        <f>VLOOKUP($F31,'Leistungswerte UHR Kigas'!$C$6:$F$22,4,FALSE)</f>
        <v>0</v>
      </c>
      <c r="L31" s="479" t="str">
        <f t="shared" si="8"/>
        <v/>
      </c>
      <c r="M31" s="128">
        <f t="shared" si="21"/>
        <v>0</v>
      </c>
      <c r="N31" s="521">
        <f t="shared" si="9"/>
        <v>0</v>
      </c>
      <c r="O31" s="129">
        <f t="shared" si="22"/>
        <v>0</v>
      </c>
      <c r="P31" s="130">
        <f t="shared" si="5"/>
        <v>0</v>
      </c>
      <c r="R31" s="466"/>
      <c r="S31" s="467"/>
      <c r="T31" s="467"/>
      <c r="U31" s="467"/>
      <c r="V31" s="467"/>
      <c r="W31" s="467"/>
      <c r="X31" s="467"/>
      <c r="Y31" s="467"/>
      <c r="Z31" s="467"/>
      <c r="AA31" s="467"/>
      <c r="AB31" s="467"/>
      <c r="AC31" s="467"/>
      <c r="AD31" s="467"/>
      <c r="AE31" s="467"/>
      <c r="AF31" s="467"/>
      <c r="AG31" s="467"/>
      <c r="AH31" s="467"/>
      <c r="AI31" s="467"/>
      <c r="AJ31" s="467"/>
      <c r="AK31" s="467"/>
      <c r="AL31" s="467"/>
      <c r="AM31" s="467"/>
      <c r="AN31" s="467"/>
      <c r="AO31" s="467"/>
      <c r="AP31" s="467"/>
      <c r="AQ31" s="467"/>
      <c r="AR31" s="467"/>
      <c r="AS31" s="467"/>
      <c r="AT31" s="467"/>
      <c r="AU31" s="467"/>
      <c r="AV31" s="467"/>
      <c r="AW31" s="468"/>
      <c r="AX31" s="469">
        <f t="shared" si="10"/>
        <v>0</v>
      </c>
      <c r="AY31" s="481" t="str">
        <f t="shared" si="6"/>
        <v/>
      </c>
      <c r="AZ31" s="471">
        <f t="shared" si="7"/>
        <v>0</v>
      </c>
    </row>
    <row r="32" spans="1:52" s="58" customFormat="1" ht="24.9" customHeight="1" x14ac:dyDescent="0.25">
      <c r="A32" s="411" t="s">
        <v>339</v>
      </c>
      <c r="B32" s="96" t="s">
        <v>110</v>
      </c>
      <c r="C32" s="300"/>
      <c r="D32" s="301" t="s">
        <v>350</v>
      </c>
      <c r="E32" s="229" t="s">
        <v>555</v>
      </c>
      <c r="F32" s="227" t="s">
        <v>414</v>
      </c>
      <c r="G32" s="304">
        <v>27.86</v>
      </c>
      <c r="H32" s="96" t="str">
        <f>VLOOKUP($F32,'Leistungswerte UHR Kigas'!$C$6:$F$22,3,FALSE)</f>
        <v>W5</v>
      </c>
      <c r="I32" s="97">
        <f>VLOOKUP(H32,Turnus!$H$9:$I$26,2,FALSE)</f>
        <v>230</v>
      </c>
      <c r="J32" s="126">
        <f t="shared" si="20"/>
        <v>6407.8</v>
      </c>
      <c r="K32" s="127">
        <f>VLOOKUP($F32,'Leistungswerte UHR Kigas'!$C$6:$F$22,4,FALSE)</f>
        <v>0</v>
      </c>
      <c r="L32" s="479" t="str">
        <f t="shared" si="8"/>
        <v/>
      </c>
      <c r="M32" s="128">
        <f t="shared" si="21"/>
        <v>0</v>
      </c>
      <c r="N32" s="521">
        <f t="shared" si="9"/>
        <v>0</v>
      </c>
      <c r="O32" s="129">
        <f t="shared" si="22"/>
        <v>0</v>
      </c>
      <c r="P32" s="130">
        <f t="shared" si="5"/>
        <v>0</v>
      </c>
      <c r="R32" s="466"/>
      <c r="S32" s="467"/>
      <c r="T32" s="467"/>
      <c r="U32" s="467"/>
      <c r="V32" s="467"/>
      <c r="W32" s="467"/>
      <c r="X32" s="467"/>
      <c r="Y32" s="467"/>
      <c r="Z32" s="467"/>
      <c r="AA32" s="467"/>
      <c r="AB32" s="467"/>
      <c r="AC32" s="467"/>
      <c r="AD32" s="467"/>
      <c r="AE32" s="467"/>
      <c r="AF32" s="467"/>
      <c r="AG32" s="467"/>
      <c r="AH32" s="467"/>
      <c r="AI32" s="467"/>
      <c r="AJ32" s="467"/>
      <c r="AK32" s="467"/>
      <c r="AL32" s="467"/>
      <c r="AM32" s="467"/>
      <c r="AN32" s="467"/>
      <c r="AO32" s="467"/>
      <c r="AP32" s="467"/>
      <c r="AQ32" s="467"/>
      <c r="AR32" s="467"/>
      <c r="AS32" s="467"/>
      <c r="AT32" s="467"/>
      <c r="AU32" s="467"/>
      <c r="AV32" s="467"/>
      <c r="AW32" s="468"/>
      <c r="AX32" s="469">
        <f t="shared" si="10"/>
        <v>0</v>
      </c>
      <c r="AY32" s="481" t="str">
        <f t="shared" si="6"/>
        <v/>
      </c>
      <c r="AZ32" s="471">
        <f t="shared" si="7"/>
        <v>0</v>
      </c>
    </row>
    <row r="33" spans="1:52" s="58" customFormat="1" ht="24.9" customHeight="1" x14ac:dyDescent="0.25">
      <c r="A33" s="411" t="s">
        <v>339</v>
      </c>
      <c r="B33" s="96" t="s">
        <v>110</v>
      </c>
      <c r="C33" s="300"/>
      <c r="D33" s="301" t="s">
        <v>351</v>
      </c>
      <c r="E33" s="229" t="s">
        <v>555</v>
      </c>
      <c r="F33" s="227" t="s">
        <v>417</v>
      </c>
      <c r="G33" s="304">
        <v>22.44</v>
      </c>
      <c r="H33" s="96" t="str">
        <f>VLOOKUP($F33,'Leistungswerte UHR Kigas'!$C$6:$F$22,3,FALSE)</f>
        <v>W5</v>
      </c>
      <c r="I33" s="97">
        <f>VLOOKUP(H33,Turnus!$H$9:$I$26,2,FALSE)</f>
        <v>230</v>
      </c>
      <c r="J33" s="126">
        <f t="shared" si="20"/>
        <v>5161.2000000000007</v>
      </c>
      <c r="K33" s="127">
        <f>VLOOKUP($F33,'Leistungswerte UHR Kigas'!$C$6:$F$22,4,FALSE)</f>
        <v>0</v>
      </c>
      <c r="L33" s="479" t="str">
        <f t="shared" si="8"/>
        <v/>
      </c>
      <c r="M33" s="128">
        <f t="shared" si="21"/>
        <v>0</v>
      </c>
      <c r="N33" s="521">
        <f t="shared" si="9"/>
        <v>0</v>
      </c>
      <c r="O33" s="129">
        <f t="shared" si="22"/>
        <v>0</v>
      </c>
      <c r="P33" s="130">
        <f t="shared" si="5"/>
        <v>0</v>
      </c>
      <c r="R33" s="466"/>
      <c r="S33" s="467"/>
      <c r="T33" s="467"/>
      <c r="U33" s="467"/>
      <c r="V33" s="467"/>
      <c r="W33" s="467"/>
      <c r="X33" s="467"/>
      <c r="Y33" s="467"/>
      <c r="Z33" s="467"/>
      <c r="AA33" s="467"/>
      <c r="AB33" s="467"/>
      <c r="AC33" s="467"/>
      <c r="AD33" s="467"/>
      <c r="AE33" s="467"/>
      <c r="AF33" s="467"/>
      <c r="AG33" s="467"/>
      <c r="AH33" s="467"/>
      <c r="AI33" s="467"/>
      <c r="AJ33" s="467"/>
      <c r="AK33" s="467"/>
      <c r="AL33" s="467"/>
      <c r="AM33" s="467"/>
      <c r="AN33" s="467"/>
      <c r="AO33" s="467"/>
      <c r="AP33" s="467"/>
      <c r="AQ33" s="467"/>
      <c r="AR33" s="467"/>
      <c r="AS33" s="467"/>
      <c r="AT33" s="467"/>
      <c r="AU33" s="467"/>
      <c r="AV33" s="467"/>
      <c r="AW33" s="468"/>
      <c r="AX33" s="469">
        <f t="shared" si="10"/>
        <v>0</v>
      </c>
      <c r="AY33" s="481" t="str">
        <f t="shared" si="6"/>
        <v/>
      </c>
      <c r="AZ33" s="471">
        <f t="shared" si="7"/>
        <v>0</v>
      </c>
    </row>
    <row r="34" spans="1:52" s="58" customFormat="1" ht="24.9" customHeight="1" x14ac:dyDescent="0.25">
      <c r="A34" s="411" t="s">
        <v>339</v>
      </c>
      <c r="B34" s="96" t="s">
        <v>110</v>
      </c>
      <c r="C34" s="300"/>
      <c r="D34" s="301" t="s">
        <v>102</v>
      </c>
      <c r="E34" s="229" t="s">
        <v>555</v>
      </c>
      <c r="F34" s="227" t="s">
        <v>421</v>
      </c>
      <c r="G34" s="304">
        <v>13.85</v>
      </c>
      <c r="H34" s="96" t="str">
        <f>VLOOKUP($F34,'Leistungswerte UHR Kigas'!$C$6:$F$22,3,FALSE)</f>
        <v>W5</v>
      </c>
      <c r="I34" s="97">
        <f>VLOOKUP(H34,Turnus!$H$9:$I$26,2,FALSE)</f>
        <v>230</v>
      </c>
      <c r="J34" s="126">
        <f t="shared" si="20"/>
        <v>3185.5</v>
      </c>
      <c r="K34" s="127">
        <f>VLOOKUP($F34,'Leistungswerte UHR Kigas'!$C$6:$F$22,4,FALSE)</f>
        <v>0</v>
      </c>
      <c r="L34" s="479" t="str">
        <f t="shared" si="8"/>
        <v/>
      </c>
      <c r="M34" s="128">
        <f t="shared" si="21"/>
        <v>0</v>
      </c>
      <c r="N34" s="521">
        <f t="shared" si="9"/>
        <v>0</v>
      </c>
      <c r="O34" s="129">
        <f t="shared" si="22"/>
        <v>0</v>
      </c>
      <c r="P34" s="130">
        <f t="shared" si="5"/>
        <v>0</v>
      </c>
      <c r="R34" s="466"/>
      <c r="S34" s="467"/>
      <c r="T34" s="467"/>
      <c r="U34" s="467"/>
      <c r="V34" s="467"/>
      <c r="W34" s="467"/>
      <c r="X34" s="467"/>
      <c r="Y34" s="467"/>
      <c r="Z34" s="467"/>
      <c r="AA34" s="467"/>
      <c r="AB34" s="467"/>
      <c r="AC34" s="467"/>
      <c r="AD34" s="467"/>
      <c r="AE34" s="467"/>
      <c r="AF34" s="467"/>
      <c r="AG34" s="467"/>
      <c r="AH34" s="467"/>
      <c r="AI34" s="467"/>
      <c r="AJ34" s="467"/>
      <c r="AK34" s="467"/>
      <c r="AL34" s="467"/>
      <c r="AM34" s="467"/>
      <c r="AN34" s="467"/>
      <c r="AO34" s="467"/>
      <c r="AP34" s="467"/>
      <c r="AQ34" s="467"/>
      <c r="AR34" s="467"/>
      <c r="AS34" s="467"/>
      <c r="AT34" s="467"/>
      <c r="AU34" s="467"/>
      <c r="AV34" s="467"/>
      <c r="AW34" s="468"/>
      <c r="AX34" s="469">
        <f t="shared" si="10"/>
        <v>0</v>
      </c>
      <c r="AY34" s="481" t="str">
        <f t="shared" si="6"/>
        <v/>
      </c>
      <c r="AZ34" s="471">
        <f t="shared" si="7"/>
        <v>0</v>
      </c>
    </row>
    <row r="35" spans="1:52" s="58" customFormat="1" ht="24.9" customHeight="1" x14ac:dyDescent="0.25">
      <c r="A35" s="411" t="s">
        <v>339</v>
      </c>
      <c r="B35" s="96" t="s">
        <v>110</v>
      </c>
      <c r="C35" s="300"/>
      <c r="D35" s="301" t="s">
        <v>352</v>
      </c>
      <c r="E35" s="229" t="s">
        <v>555</v>
      </c>
      <c r="F35" s="227" t="s">
        <v>414</v>
      </c>
      <c r="G35" s="304">
        <v>25.25</v>
      </c>
      <c r="H35" s="96" t="str">
        <f>VLOOKUP($F35,'Leistungswerte UHR Kigas'!$C$6:$F$22,3,FALSE)</f>
        <v>W5</v>
      </c>
      <c r="I35" s="97">
        <f>VLOOKUP(H35,Turnus!$H$9:$I$26,2,FALSE)</f>
        <v>230</v>
      </c>
      <c r="J35" s="126">
        <f t="shared" si="20"/>
        <v>5807.5</v>
      </c>
      <c r="K35" s="127">
        <f>VLOOKUP($F35,'Leistungswerte UHR Kigas'!$C$6:$F$22,4,FALSE)</f>
        <v>0</v>
      </c>
      <c r="L35" s="479" t="str">
        <f t="shared" si="8"/>
        <v/>
      </c>
      <c r="M35" s="128">
        <f t="shared" si="21"/>
        <v>0</v>
      </c>
      <c r="N35" s="521">
        <f t="shared" si="9"/>
        <v>0</v>
      </c>
      <c r="O35" s="129">
        <f t="shared" si="22"/>
        <v>0</v>
      </c>
      <c r="P35" s="130">
        <f t="shared" si="5"/>
        <v>0</v>
      </c>
      <c r="R35" s="466"/>
      <c r="S35" s="467"/>
      <c r="T35" s="467"/>
      <c r="U35" s="467"/>
      <c r="V35" s="467"/>
      <c r="W35" s="467"/>
      <c r="X35" s="467"/>
      <c r="Y35" s="467"/>
      <c r="Z35" s="467"/>
      <c r="AA35" s="467"/>
      <c r="AB35" s="467"/>
      <c r="AC35" s="467"/>
      <c r="AD35" s="467"/>
      <c r="AE35" s="467"/>
      <c r="AF35" s="467"/>
      <c r="AG35" s="467"/>
      <c r="AH35" s="467"/>
      <c r="AI35" s="467"/>
      <c r="AJ35" s="467"/>
      <c r="AK35" s="467"/>
      <c r="AL35" s="467"/>
      <c r="AM35" s="467"/>
      <c r="AN35" s="467"/>
      <c r="AO35" s="467"/>
      <c r="AP35" s="467"/>
      <c r="AQ35" s="467"/>
      <c r="AR35" s="467"/>
      <c r="AS35" s="467"/>
      <c r="AT35" s="467"/>
      <c r="AU35" s="467"/>
      <c r="AV35" s="467"/>
      <c r="AW35" s="468"/>
      <c r="AX35" s="469">
        <f t="shared" si="10"/>
        <v>0</v>
      </c>
      <c r="AY35" s="481" t="str">
        <f t="shared" si="6"/>
        <v/>
      </c>
      <c r="AZ35" s="471">
        <f t="shared" si="7"/>
        <v>0</v>
      </c>
    </row>
    <row r="36" spans="1:52" s="58" customFormat="1" ht="24.9" customHeight="1" x14ac:dyDescent="0.25">
      <c r="A36" s="411" t="s">
        <v>339</v>
      </c>
      <c r="B36" s="96" t="s">
        <v>110</v>
      </c>
      <c r="C36" s="300"/>
      <c r="D36" s="301" t="s">
        <v>353</v>
      </c>
      <c r="E36" s="302" t="s">
        <v>170</v>
      </c>
      <c r="F36" s="227" t="s">
        <v>416</v>
      </c>
      <c r="G36" s="304">
        <v>53.84</v>
      </c>
      <c r="H36" s="96" t="str">
        <f>VLOOKUP($F36,'Leistungswerte UHR Kigas'!$C$6:$F$22,3,FALSE)</f>
        <v>W5</v>
      </c>
      <c r="I36" s="97">
        <f>VLOOKUP(H36,Turnus!$H$9:$I$26,2,FALSE)</f>
        <v>230</v>
      </c>
      <c r="J36" s="126">
        <f t="shared" si="2"/>
        <v>12383.2</v>
      </c>
      <c r="K36" s="127">
        <f>VLOOKUP($F36,'Leistungswerte UHR Kigas'!$C$6:$F$22,4,FALSE)</f>
        <v>0</v>
      </c>
      <c r="L36" s="479" t="str">
        <f t="shared" si="8"/>
        <v/>
      </c>
      <c r="M36" s="128">
        <f t="shared" si="3"/>
        <v>0</v>
      </c>
      <c r="N36" s="521">
        <f t="shared" si="9"/>
        <v>0</v>
      </c>
      <c r="O36" s="129">
        <f t="shared" si="4"/>
        <v>0</v>
      </c>
      <c r="P36" s="130">
        <f t="shared" si="5"/>
        <v>0</v>
      </c>
      <c r="R36" s="466"/>
      <c r="S36" s="467"/>
      <c r="T36" s="467"/>
      <c r="U36" s="467"/>
      <c r="V36" s="467"/>
      <c r="W36" s="467"/>
      <c r="X36" s="467"/>
      <c r="Y36" s="467"/>
      <c r="Z36" s="467"/>
      <c r="AA36" s="467"/>
      <c r="AB36" s="467"/>
      <c r="AC36" s="467"/>
      <c r="AD36" s="467"/>
      <c r="AE36" s="467"/>
      <c r="AF36" s="467"/>
      <c r="AG36" s="467"/>
      <c r="AH36" s="467"/>
      <c r="AI36" s="467"/>
      <c r="AJ36" s="467"/>
      <c r="AK36" s="467"/>
      <c r="AL36" s="467"/>
      <c r="AM36" s="467"/>
      <c r="AN36" s="467"/>
      <c r="AO36" s="467"/>
      <c r="AP36" s="467"/>
      <c r="AQ36" s="467"/>
      <c r="AR36" s="467"/>
      <c r="AS36" s="467"/>
      <c r="AT36" s="467"/>
      <c r="AU36" s="467"/>
      <c r="AV36" s="467"/>
      <c r="AW36" s="468"/>
      <c r="AX36" s="469">
        <f t="shared" si="10"/>
        <v>0</v>
      </c>
      <c r="AY36" s="481" t="str">
        <f t="shared" si="6"/>
        <v/>
      </c>
      <c r="AZ36" s="471">
        <f t="shared" si="7"/>
        <v>0</v>
      </c>
    </row>
    <row r="37" spans="1:52" s="58" customFormat="1" ht="24.9" customHeight="1" x14ac:dyDescent="0.25">
      <c r="A37" s="411" t="s">
        <v>339</v>
      </c>
      <c r="B37" s="96" t="s">
        <v>110</v>
      </c>
      <c r="C37" s="300"/>
      <c r="D37" s="301" t="s">
        <v>344</v>
      </c>
      <c r="E37" s="302" t="s">
        <v>168</v>
      </c>
      <c r="F37" s="227" t="s">
        <v>419</v>
      </c>
      <c r="G37" s="304">
        <v>9</v>
      </c>
      <c r="H37" s="96" t="str">
        <f>VLOOKUP($F37,'Leistungswerte UHR Kigas'!$C$6:$F$22,3,FALSE)</f>
        <v>W5</v>
      </c>
      <c r="I37" s="97">
        <f>VLOOKUP(H37,Turnus!$H$9:$I$26,2,FALSE)</f>
        <v>230</v>
      </c>
      <c r="J37" s="126">
        <f t="shared" si="2"/>
        <v>2070</v>
      </c>
      <c r="K37" s="127">
        <f>VLOOKUP($F37,'Leistungswerte UHR Kigas'!$C$6:$F$22,4,FALSE)</f>
        <v>0</v>
      </c>
      <c r="L37" s="479" t="str">
        <f t="shared" si="8"/>
        <v/>
      </c>
      <c r="M37" s="128">
        <f t="shared" si="3"/>
        <v>0</v>
      </c>
      <c r="N37" s="521">
        <f t="shared" si="9"/>
        <v>0</v>
      </c>
      <c r="O37" s="129">
        <f t="shared" si="4"/>
        <v>0</v>
      </c>
      <c r="P37" s="130">
        <f t="shared" si="5"/>
        <v>0</v>
      </c>
      <c r="R37" s="466"/>
      <c r="S37" s="467"/>
      <c r="T37" s="467"/>
      <c r="U37" s="467"/>
      <c r="V37" s="467"/>
      <c r="W37" s="467"/>
      <c r="X37" s="467"/>
      <c r="Y37" s="467"/>
      <c r="Z37" s="467"/>
      <c r="AA37" s="467"/>
      <c r="AB37" s="467"/>
      <c r="AC37" s="467"/>
      <c r="AD37" s="467"/>
      <c r="AE37" s="467"/>
      <c r="AF37" s="467"/>
      <c r="AG37" s="467"/>
      <c r="AH37" s="467"/>
      <c r="AI37" s="467"/>
      <c r="AJ37" s="467"/>
      <c r="AK37" s="467"/>
      <c r="AL37" s="467"/>
      <c r="AM37" s="467"/>
      <c r="AN37" s="467"/>
      <c r="AO37" s="467"/>
      <c r="AP37" s="467"/>
      <c r="AQ37" s="467"/>
      <c r="AR37" s="467"/>
      <c r="AS37" s="467"/>
      <c r="AT37" s="467"/>
      <c r="AU37" s="467"/>
      <c r="AV37" s="467"/>
      <c r="AW37" s="468"/>
      <c r="AX37" s="469">
        <f t="shared" si="10"/>
        <v>0</v>
      </c>
      <c r="AY37" s="481" t="str">
        <f t="shared" si="6"/>
        <v/>
      </c>
      <c r="AZ37" s="471">
        <f t="shared" si="7"/>
        <v>0</v>
      </c>
    </row>
    <row r="38" spans="1:52" s="58" customFormat="1" ht="24.9" customHeight="1" x14ac:dyDescent="0.25">
      <c r="A38" s="411" t="s">
        <v>339</v>
      </c>
      <c r="B38" s="96" t="s">
        <v>110</v>
      </c>
      <c r="C38" s="300"/>
      <c r="D38" s="301" t="s">
        <v>444</v>
      </c>
      <c r="E38" s="302" t="s">
        <v>170</v>
      </c>
      <c r="F38" s="227" t="s">
        <v>416</v>
      </c>
      <c r="G38" s="304">
        <v>17.899999999999999</v>
      </c>
      <c r="H38" s="96" t="str">
        <f>VLOOKUP($F38,'Leistungswerte UHR Kigas'!$C$6:$F$22,3,FALSE)</f>
        <v>W5</v>
      </c>
      <c r="I38" s="97">
        <f>VLOOKUP(H38,Turnus!$H$9:$I$26,2,FALSE)</f>
        <v>230</v>
      </c>
      <c r="J38" s="126">
        <f t="shared" si="2"/>
        <v>4117</v>
      </c>
      <c r="K38" s="127">
        <f>VLOOKUP($F38,'Leistungswerte UHR Kigas'!$C$6:$F$22,4,FALSE)</f>
        <v>0</v>
      </c>
      <c r="L38" s="479" t="str">
        <f t="shared" si="8"/>
        <v/>
      </c>
      <c r="M38" s="128">
        <f t="shared" si="3"/>
        <v>0</v>
      </c>
      <c r="N38" s="521">
        <f t="shared" si="9"/>
        <v>0</v>
      </c>
      <c r="O38" s="129">
        <f t="shared" si="4"/>
        <v>0</v>
      </c>
      <c r="P38" s="130">
        <f t="shared" si="5"/>
        <v>0</v>
      </c>
      <c r="R38" s="466"/>
      <c r="S38" s="467"/>
      <c r="T38" s="467"/>
      <c r="U38" s="467"/>
      <c r="V38" s="467"/>
      <c r="W38" s="467"/>
      <c r="X38" s="467"/>
      <c r="Y38" s="467"/>
      <c r="Z38" s="467"/>
      <c r="AA38" s="467"/>
      <c r="AB38" s="467"/>
      <c r="AC38" s="467"/>
      <c r="AD38" s="467"/>
      <c r="AE38" s="467"/>
      <c r="AF38" s="467"/>
      <c r="AG38" s="467"/>
      <c r="AH38" s="467"/>
      <c r="AI38" s="467"/>
      <c r="AJ38" s="467"/>
      <c r="AK38" s="467"/>
      <c r="AL38" s="467"/>
      <c r="AM38" s="467"/>
      <c r="AN38" s="467"/>
      <c r="AO38" s="467"/>
      <c r="AP38" s="467"/>
      <c r="AQ38" s="467"/>
      <c r="AR38" s="467"/>
      <c r="AS38" s="467"/>
      <c r="AT38" s="467"/>
      <c r="AU38" s="467"/>
      <c r="AV38" s="467"/>
      <c r="AW38" s="468"/>
      <c r="AX38" s="469">
        <f t="shared" si="10"/>
        <v>0</v>
      </c>
      <c r="AY38" s="481" t="str">
        <f t="shared" si="6"/>
        <v/>
      </c>
      <c r="AZ38" s="471">
        <f t="shared" si="7"/>
        <v>0</v>
      </c>
    </row>
    <row r="39" spans="1:52" s="58" customFormat="1" ht="24.9" customHeight="1" x14ac:dyDescent="0.25">
      <c r="A39" s="411" t="s">
        <v>339</v>
      </c>
      <c r="B39" s="96" t="s">
        <v>110</v>
      </c>
      <c r="C39" s="300"/>
      <c r="D39" s="307" t="s">
        <v>445</v>
      </c>
      <c r="E39" s="302" t="s">
        <v>170</v>
      </c>
      <c r="F39" s="227" t="s">
        <v>416</v>
      </c>
      <c r="G39" s="304">
        <v>17.899999999999999</v>
      </c>
      <c r="H39" s="96" t="str">
        <f>VLOOKUP($F39,'Leistungswerte UHR Kigas'!$C$6:$F$22,3,FALSE)</f>
        <v>W5</v>
      </c>
      <c r="I39" s="97">
        <f>VLOOKUP(H39,Turnus!$H$9:$I$26,2,FALSE)</f>
        <v>230</v>
      </c>
      <c r="J39" s="126">
        <f t="shared" si="2"/>
        <v>4117</v>
      </c>
      <c r="K39" s="127">
        <f>VLOOKUP($F39,'Leistungswerte UHR Kigas'!$C$6:$F$22,4,FALSE)</f>
        <v>0</v>
      </c>
      <c r="L39" s="479" t="str">
        <f t="shared" si="8"/>
        <v/>
      </c>
      <c r="M39" s="128">
        <f t="shared" si="3"/>
        <v>0</v>
      </c>
      <c r="N39" s="521">
        <f t="shared" si="9"/>
        <v>0</v>
      </c>
      <c r="O39" s="129">
        <f t="shared" si="4"/>
        <v>0</v>
      </c>
      <c r="P39" s="130">
        <f t="shared" si="5"/>
        <v>0</v>
      </c>
      <c r="Q39" s="306"/>
      <c r="R39" s="466"/>
      <c r="S39" s="467"/>
      <c r="T39" s="467"/>
      <c r="U39" s="467"/>
      <c r="V39" s="467"/>
      <c r="W39" s="467"/>
      <c r="X39" s="467"/>
      <c r="Y39" s="467"/>
      <c r="Z39" s="467"/>
      <c r="AA39" s="467"/>
      <c r="AB39" s="467"/>
      <c r="AC39" s="467"/>
      <c r="AD39" s="467"/>
      <c r="AE39" s="467"/>
      <c r="AF39" s="467"/>
      <c r="AG39" s="467"/>
      <c r="AH39" s="467"/>
      <c r="AI39" s="467"/>
      <c r="AJ39" s="467"/>
      <c r="AK39" s="467"/>
      <c r="AL39" s="467"/>
      <c r="AM39" s="467"/>
      <c r="AN39" s="467"/>
      <c r="AO39" s="467"/>
      <c r="AP39" s="467"/>
      <c r="AQ39" s="467"/>
      <c r="AR39" s="467"/>
      <c r="AS39" s="467"/>
      <c r="AT39" s="467"/>
      <c r="AU39" s="467"/>
      <c r="AV39" s="467"/>
      <c r="AW39" s="468"/>
      <c r="AX39" s="469">
        <f t="shared" si="10"/>
        <v>0</v>
      </c>
      <c r="AY39" s="481" t="str">
        <f t="shared" si="6"/>
        <v/>
      </c>
      <c r="AZ39" s="471">
        <f t="shared" si="7"/>
        <v>0</v>
      </c>
    </row>
    <row r="40" spans="1:52" s="58" customFormat="1" ht="24.9" customHeight="1" x14ac:dyDescent="0.25">
      <c r="A40" s="411" t="s">
        <v>339</v>
      </c>
      <c r="B40" s="96" t="s">
        <v>110</v>
      </c>
      <c r="C40" s="300"/>
      <c r="D40" s="301" t="s">
        <v>354</v>
      </c>
      <c r="E40" s="303" t="s">
        <v>167</v>
      </c>
      <c r="F40" s="408" t="s">
        <v>541</v>
      </c>
      <c r="G40" s="304">
        <v>8.9</v>
      </c>
      <c r="H40" s="96" t="str">
        <f>VLOOKUP($F40,'Leistungswerte UHR Kigas'!$C$6:$F$22,3,FALSE)</f>
        <v>W5</v>
      </c>
      <c r="I40" s="97">
        <f>VLOOKUP(H40,Turnus!$H$9:$I$26,2,FALSE)</f>
        <v>230</v>
      </c>
      <c r="J40" s="126">
        <f t="shared" si="2"/>
        <v>2047</v>
      </c>
      <c r="K40" s="127">
        <f>VLOOKUP($F40,'Leistungswerte UHR Kigas'!$C$6:$F$22,4,FALSE)</f>
        <v>0</v>
      </c>
      <c r="L40" s="479" t="str">
        <f t="shared" si="8"/>
        <v/>
      </c>
      <c r="M40" s="128">
        <f t="shared" si="3"/>
        <v>0</v>
      </c>
      <c r="N40" s="521">
        <f t="shared" si="9"/>
        <v>0</v>
      </c>
      <c r="O40" s="129">
        <f t="shared" si="4"/>
        <v>0</v>
      </c>
      <c r="P40" s="130">
        <f t="shared" si="5"/>
        <v>0</v>
      </c>
      <c r="R40" s="466"/>
      <c r="S40" s="467"/>
      <c r="T40" s="467"/>
      <c r="U40" s="467"/>
      <c r="V40" s="467"/>
      <c r="W40" s="467"/>
      <c r="X40" s="467"/>
      <c r="Y40" s="467"/>
      <c r="Z40" s="467"/>
      <c r="AA40" s="467"/>
      <c r="AB40" s="467"/>
      <c r="AC40" s="467"/>
      <c r="AD40" s="467"/>
      <c r="AE40" s="467"/>
      <c r="AF40" s="467"/>
      <c r="AG40" s="467"/>
      <c r="AH40" s="467"/>
      <c r="AI40" s="467"/>
      <c r="AJ40" s="467"/>
      <c r="AK40" s="467"/>
      <c r="AL40" s="467"/>
      <c r="AM40" s="467"/>
      <c r="AN40" s="467"/>
      <c r="AO40" s="467"/>
      <c r="AP40" s="467"/>
      <c r="AQ40" s="467"/>
      <c r="AR40" s="467"/>
      <c r="AS40" s="467"/>
      <c r="AT40" s="467"/>
      <c r="AU40" s="467"/>
      <c r="AV40" s="467"/>
      <c r="AW40" s="468"/>
      <c r="AX40" s="469">
        <f t="shared" si="10"/>
        <v>0</v>
      </c>
      <c r="AY40" s="481" t="str">
        <f t="shared" ref="AY40:AY68" si="23">IFERROR(L40*AX40,"")</f>
        <v/>
      </c>
      <c r="AZ40" s="471">
        <f t="shared" ref="AZ40:AZ68" si="24">AX40*O40</f>
        <v>0</v>
      </c>
    </row>
    <row r="41" spans="1:52" s="58" customFormat="1" ht="24.9" customHeight="1" x14ac:dyDescent="0.25">
      <c r="A41" s="411" t="s">
        <v>339</v>
      </c>
      <c r="B41" s="96" t="s">
        <v>110</v>
      </c>
      <c r="C41" s="300"/>
      <c r="D41" s="227" t="s">
        <v>355</v>
      </c>
      <c r="E41" s="303" t="s">
        <v>167</v>
      </c>
      <c r="F41" s="408" t="s">
        <v>541</v>
      </c>
      <c r="G41" s="304">
        <v>8.9</v>
      </c>
      <c r="H41" s="96" t="str">
        <f>VLOOKUP($F41,'Leistungswerte UHR Kigas'!$C$6:$F$22,3,FALSE)</f>
        <v>W5</v>
      </c>
      <c r="I41" s="97">
        <f>VLOOKUP(H41,Turnus!$H$9:$I$26,2,FALSE)</f>
        <v>230</v>
      </c>
      <c r="J41" s="126">
        <f t="shared" si="2"/>
        <v>2047</v>
      </c>
      <c r="K41" s="127">
        <f>VLOOKUP($F41,'Leistungswerte UHR Kigas'!$C$6:$F$22,4,FALSE)</f>
        <v>0</v>
      </c>
      <c r="L41" s="479" t="str">
        <f t="shared" si="8"/>
        <v/>
      </c>
      <c r="M41" s="128">
        <f t="shared" si="3"/>
        <v>0</v>
      </c>
      <c r="N41" s="521">
        <f t="shared" si="9"/>
        <v>0</v>
      </c>
      <c r="O41" s="129">
        <f t="shared" si="4"/>
        <v>0</v>
      </c>
      <c r="P41" s="130">
        <f t="shared" si="5"/>
        <v>0</v>
      </c>
      <c r="R41" s="466"/>
      <c r="S41" s="467"/>
      <c r="T41" s="467"/>
      <c r="U41" s="467"/>
      <c r="V41" s="467"/>
      <c r="W41" s="467"/>
      <c r="X41" s="467"/>
      <c r="Y41" s="467"/>
      <c r="Z41" s="467"/>
      <c r="AA41" s="467"/>
      <c r="AB41" s="467"/>
      <c r="AC41" s="467"/>
      <c r="AD41" s="467"/>
      <c r="AE41" s="467"/>
      <c r="AF41" s="467"/>
      <c r="AG41" s="467"/>
      <c r="AH41" s="467"/>
      <c r="AI41" s="467"/>
      <c r="AJ41" s="467"/>
      <c r="AK41" s="467"/>
      <c r="AL41" s="467"/>
      <c r="AM41" s="467"/>
      <c r="AN41" s="467"/>
      <c r="AO41" s="467"/>
      <c r="AP41" s="467"/>
      <c r="AQ41" s="467"/>
      <c r="AR41" s="467"/>
      <c r="AS41" s="467"/>
      <c r="AT41" s="467"/>
      <c r="AU41" s="467"/>
      <c r="AV41" s="467"/>
      <c r="AW41" s="468"/>
      <c r="AX41" s="469">
        <f t="shared" si="10"/>
        <v>0</v>
      </c>
      <c r="AY41" s="481" t="str">
        <f t="shared" si="23"/>
        <v/>
      </c>
      <c r="AZ41" s="471">
        <f t="shared" si="24"/>
        <v>0</v>
      </c>
    </row>
    <row r="42" spans="1:52" s="58" customFormat="1" ht="24.9" customHeight="1" x14ac:dyDescent="0.25">
      <c r="A42" s="411" t="s">
        <v>339</v>
      </c>
      <c r="B42" s="96" t="s">
        <v>110</v>
      </c>
      <c r="C42" s="300"/>
      <c r="D42" s="301" t="s">
        <v>356</v>
      </c>
      <c r="E42" s="303" t="s">
        <v>543</v>
      </c>
      <c r="F42" s="227" t="s">
        <v>416</v>
      </c>
      <c r="G42" s="304">
        <v>54.61</v>
      </c>
      <c r="H42" s="96" t="str">
        <f>VLOOKUP($F42,'Leistungswerte UHR Kigas'!$C$6:$F$22,3,FALSE)</f>
        <v>W5</v>
      </c>
      <c r="I42" s="97">
        <f>VLOOKUP(H42,Turnus!$H$9:$I$26,2,FALSE)</f>
        <v>230</v>
      </c>
      <c r="J42" s="126">
        <f t="shared" si="2"/>
        <v>12560.3</v>
      </c>
      <c r="K42" s="127">
        <f>VLOOKUP($F42,'Leistungswerte UHR Kigas'!$C$6:$F$22,4,FALSE)</f>
        <v>0</v>
      </c>
      <c r="L42" s="479" t="str">
        <f t="shared" si="8"/>
        <v/>
      </c>
      <c r="M42" s="128">
        <f t="shared" si="3"/>
        <v>0</v>
      </c>
      <c r="N42" s="521">
        <f t="shared" si="9"/>
        <v>0</v>
      </c>
      <c r="O42" s="129">
        <f t="shared" si="4"/>
        <v>0</v>
      </c>
      <c r="P42" s="130">
        <f t="shared" si="5"/>
        <v>0</v>
      </c>
      <c r="R42" s="466"/>
      <c r="S42" s="467"/>
      <c r="T42" s="467"/>
      <c r="U42" s="467"/>
      <c r="V42" s="467"/>
      <c r="W42" s="467"/>
      <c r="X42" s="467"/>
      <c r="Y42" s="467"/>
      <c r="Z42" s="467"/>
      <c r="AA42" s="467"/>
      <c r="AB42" s="467"/>
      <c r="AC42" s="467"/>
      <c r="AD42" s="467"/>
      <c r="AE42" s="467"/>
      <c r="AF42" s="467"/>
      <c r="AG42" s="467"/>
      <c r="AH42" s="467"/>
      <c r="AI42" s="467"/>
      <c r="AJ42" s="467"/>
      <c r="AK42" s="467"/>
      <c r="AL42" s="467"/>
      <c r="AM42" s="467"/>
      <c r="AN42" s="467"/>
      <c r="AO42" s="467"/>
      <c r="AP42" s="467"/>
      <c r="AQ42" s="467"/>
      <c r="AR42" s="467"/>
      <c r="AS42" s="467"/>
      <c r="AT42" s="467"/>
      <c r="AU42" s="467"/>
      <c r="AV42" s="467"/>
      <c r="AW42" s="468"/>
      <c r="AX42" s="469">
        <f t="shared" si="10"/>
        <v>0</v>
      </c>
      <c r="AY42" s="481" t="str">
        <f t="shared" si="23"/>
        <v/>
      </c>
      <c r="AZ42" s="471">
        <f t="shared" si="24"/>
        <v>0</v>
      </c>
    </row>
    <row r="43" spans="1:52" s="58" customFormat="1" ht="24.9" customHeight="1" x14ac:dyDescent="0.25">
      <c r="A43" s="411" t="s">
        <v>339</v>
      </c>
      <c r="B43" s="96" t="s">
        <v>110</v>
      </c>
      <c r="C43" s="300"/>
      <c r="D43" s="301" t="s">
        <v>344</v>
      </c>
      <c r="E43" s="302" t="s">
        <v>168</v>
      </c>
      <c r="F43" s="227" t="s">
        <v>419</v>
      </c>
      <c r="G43" s="304">
        <v>9</v>
      </c>
      <c r="H43" s="96" t="str">
        <f>VLOOKUP($F43,'Leistungswerte UHR Kigas'!$C$6:$F$22,3,FALSE)</f>
        <v>W5</v>
      </c>
      <c r="I43" s="97">
        <f>VLOOKUP(H43,Turnus!$H$9:$I$26,2,FALSE)</f>
        <v>230</v>
      </c>
      <c r="J43" s="126">
        <f t="shared" si="2"/>
        <v>2070</v>
      </c>
      <c r="K43" s="127">
        <f>VLOOKUP($F43,'Leistungswerte UHR Kigas'!$C$6:$F$22,4,FALSE)</f>
        <v>0</v>
      </c>
      <c r="L43" s="479" t="str">
        <f t="shared" si="8"/>
        <v/>
      </c>
      <c r="M43" s="128">
        <f t="shared" si="3"/>
        <v>0</v>
      </c>
      <c r="N43" s="521">
        <f t="shared" si="9"/>
        <v>0</v>
      </c>
      <c r="O43" s="129">
        <f t="shared" si="4"/>
        <v>0</v>
      </c>
      <c r="P43" s="130">
        <f t="shared" si="5"/>
        <v>0</v>
      </c>
      <c r="R43" s="466"/>
      <c r="S43" s="467"/>
      <c r="T43" s="467"/>
      <c r="U43" s="467"/>
      <c r="V43" s="467"/>
      <c r="W43" s="467"/>
      <c r="X43" s="467"/>
      <c r="Y43" s="467"/>
      <c r="Z43" s="467"/>
      <c r="AA43" s="467"/>
      <c r="AB43" s="467"/>
      <c r="AC43" s="467"/>
      <c r="AD43" s="467"/>
      <c r="AE43" s="467"/>
      <c r="AF43" s="467"/>
      <c r="AG43" s="467"/>
      <c r="AH43" s="467"/>
      <c r="AI43" s="467"/>
      <c r="AJ43" s="467"/>
      <c r="AK43" s="467"/>
      <c r="AL43" s="467"/>
      <c r="AM43" s="467"/>
      <c r="AN43" s="467"/>
      <c r="AO43" s="467"/>
      <c r="AP43" s="467"/>
      <c r="AQ43" s="467"/>
      <c r="AR43" s="467"/>
      <c r="AS43" s="467"/>
      <c r="AT43" s="467"/>
      <c r="AU43" s="467"/>
      <c r="AV43" s="467"/>
      <c r="AW43" s="468"/>
      <c r="AX43" s="469">
        <f t="shared" si="10"/>
        <v>0</v>
      </c>
      <c r="AY43" s="481" t="str">
        <f t="shared" si="23"/>
        <v/>
      </c>
      <c r="AZ43" s="471">
        <f t="shared" si="24"/>
        <v>0</v>
      </c>
    </row>
    <row r="44" spans="1:52" s="58" customFormat="1" ht="24.9" customHeight="1" x14ac:dyDescent="0.25">
      <c r="A44" s="411" t="s">
        <v>339</v>
      </c>
      <c r="B44" s="96" t="s">
        <v>110</v>
      </c>
      <c r="C44" s="300"/>
      <c r="D44" s="227" t="s">
        <v>601</v>
      </c>
      <c r="E44" s="303" t="s">
        <v>167</v>
      </c>
      <c r="F44" s="408" t="s">
        <v>421</v>
      </c>
      <c r="G44" s="304">
        <v>17.27</v>
      </c>
      <c r="H44" s="96" t="str">
        <f>VLOOKUP($F44,'Leistungswerte UHR Kigas'!$C$6:$F$22,3,FALSE)</f>
        <v>W5</v>
      </c>
      <c r="I44" s="97">
        <f>VLOOKUP(H44,Turnus!$H$9:$I$26,2,FALSE)</f>
        <v>230</v>
      </c>
      <c r="J44" s="126">
        <f t="shared" si="2"/>
        <v>3972.1</v>
      </c>
      <c r="K44" s="127">
        <f>VLOOKUP($F44,'Leistungswerte UHR Kigas'!$C$6:$F$22,4,FALSE)</f>
        <v>0</v>
      </c>
      <c r="L44" s="479" t="str">
        <f t="shared" si="8"/>
        <v/>
      </c>
      <c r="M44" s="128">
        <f t="shared" si="3"/>
        <v>0</v>
      </c>
      <c r="N44" s="521">
        <f t="shared" si="9"/>
        <v>0</v>
      </c>
      <c r="O44" s="129">
        <f t="shared" si="4"/>
        <v>0</v>
      </c>
      <c r="P44" s="130">
        <f t="shared" si="5"/>
        <v>0</v>
      </c>
      <c r="R44" s="466"/>
      <c r="S44" s="467"/>
      <c r="T44" s="467"/>
      <c r="U44" s="467"/>
      <c r="V44" s="467"/>
      <c r="W44" s="467"/>
      <c r="X44" s="467"/>
      <c r="Y44" s="467"/>
      <c r="Z44" s="467"/>
      <c r="AA44" s="467"/>
      <c r="AB44" s="467"/>
      <c r="AC44" s="467"/>
      <c r="AD44" s="467"/>
      <c r="AE44" s="467"/>
      <c r="AF44" s="467"/>
      <c r="AG44" s="467"/>
      <c r="AH44" s="467"/>
      <c r="AI44" s="467"/>
      <c r="AJ44" s="467"/>
      <c r="AK44" s="467"/>
      <c r="AL44" s="467"/>
      <c r="AM44" s="467"/>
      <c r="AN44" s="467"/>
      <c r="AO44" s="467"/>
      <c r="AP44" s="467"/>
      <c r="AQ44" s="467"/>
      <c r="AR44" s="467"/>
      <c r="AS44" s="467"/>
      <c r="AT44" s="467"/>
      <c r="AU44" s="467"/>
      <c r="AV44" s="467"/>
      <c r="AW44" s="468"/>
      <c r="AX44" s="469">
        <f t="shared" si="10"/>
        <v>0</v>
      </c>
      <c r="AY44" s="481" t="str">
        <f t="shared" si="23"/>
        <v/>
      </c>
      <c r="AZ44" s="471">
        <f t="shared" si="24"/>
        <v>0</v>
      </c>
    </row>
    <row r="45" spans="1:52" s="58" customFormat="1" ht="24.9" customHeight="1" x14ac:dyDescent="0.25">
      <c r="A45" s="411" t="s">
        <v>339</v>
      </c>
      <c r="B45" s="96" t="s">
        <v>110</v>
      </c>
      <c r="C45" s="300"/>
      <c r="D45" s="301" t="s">
        <v>357</v>
      </c>
      <c r="E45" s="302" t="s">
        <v>168</v>
      </c>
      <c r="F45" s="227" t="s">
        <v>419</v>
      </c>
      <c r="G45" s="304">
        <v>3</v>
      </c>
      <c r="H45" s="96" t="str">
        <f>VLOOKUP($F45,'Leistungswerte UHR Kigas'!$C$6:$F$22,3,FALSE)</f>
        <v>W5</v>
      </c>
      <c r="I45" s="97">
        <f>VLOOKUP(H45,Turnus!$H$9:$I$26,2,FALSE)</f>
        <v>230</v>
      </c>
      <c r="J45" s="126">
        <f t="shared" si="2"/>
        <v>690</v>
      </c>
      <c r="K45" s="127">
        <f>VLOOKUP($F45,'Leistungswerte UHR Kigas'!$C$6:$F$22,4,FALSE)</f>
        <v>0</v>
      </c>
      <c r="L45" s="479" t="str">
        <f t="shared" si="8"/>
        <v/>
      </c>
      <c r="M45" s="128">
        <f t="shared" si="3"/>
        <v>0</v>
      </c>
      <c r="N45" s="521">
        <f t="shared" si="9"/>
        <v>0</v>
      </c>
      <c r="O45" s="129">
        <f t="shared" si="4"/>
        <v>0</v>
      </c>
      <c r="P45" s="130">
        <f t="shared" si="5"/>
        <v>0</v>
      </c>
      <c r="R45" s="466"/>
      <c r="S45" s="467"/>
      <c r="T45" s="467"/>
      <c r="U45" s="467"/>
      <c r="V45" s="467"/>
      <c r="W45" s="467"/>
      <c r="X45" s="467"/>
      <c r="Y45" s="467"/>
      <c r="Z45" s="467"/>
      <c r="AA45" s="467"/>
      <c r="AB45" s="467"/>
      <c r="AC45" s="467"/>
      <c r="AD45" s="467"/>
      <c r="AE45" s="467"/>
      <c r="AF45" s="467"/>
      <c r="AG45" s="467"/>
      <c r="AH45" s="467"/>
      <c r="AI45" s="467"/>
      <c r="AJ45" s="467"/>
      <c r="AK45" s="467"/>
      <c r="AL45" s="467"/>
      <c r="AM45" s="467"/>
      <c r="AN45" s="467"/>
      <c r="AO45" s="467"/>
      <c r="AP45" s="467"/>
      <c r="AQ45" s="467"/>
      <c r="AR45" s="467"/>
      <c r="AS45" s="467"/>
      <c r="AT45" s="467"/>
      <c r="AU45" s="467"/>
      <c r="AV45" s="467"/>
      <c r="AW45" s="468"/>
      <c r="AX45" s="469">
        <f t="shared" si="10"/>
        <v>0</v>
      </c>
      <c r="AY45" s="481" t="str">
        <f t="shared" si="23"/>
        <v/>
      </c>
      <c r="AZ45" s="471">
        <f t="shared" si="24"/>
        <v>0</v>
      </c>
    </row>
    <row r="46" spans="1:52" s="58" customFormat="1" ht="24.9" customHeight="1" x14ac:dyDescent="0.25">
      <c r="A46" s="411" t="s">
        <v>339</v>
      </c>
      <c r="B46" s="96" t="s">
        <v>110</v>
      </c>
      <c r="C46" s="300"/>
      <c r="D46" s="301" t="s">
        <v>104</v>
      </c>
      <c r="E46" s="229" t="s">
        <v>555</v>
      </c>
      <c r="F46" s="227" t="s">
        <v>423</v>
      </c>
      <c r="G46" s="304">
        <v>18.2</v>
      </c>
      <c r="H46" s="96" t="str">
        <f>VLOOKUP($F46,'Leistungswerte UHR Kigas'!$C$6:$F$22,3,FALSE)</f>
        <v>W5</v>
      </c>
      <c r="I46" s="97">
        <f>VLOOKUP(H46,Turnus!$H$9:$I$26,2,FALSE)</f>
        <v>230</v>
      </c>
      <c r="J46" s="126">
        <f t="shared" si="2"/>
        <v>4186</v>
      </c>
      <c r="K46" s="127">
        <f>VLOOKUP($F46,'Leistungswerte UHR Kigas'!$C$6:$F$22,4,FALSE)</f>
        <v>0</v>
      </c>
      <c r="L46" s="479" t="str">
        <f t="shared" si="8"/>
        <v/>
      </c>
      <c r="M46" s="128">
        <f t="shared" si="3"/>
        <v>0</v>
      </c>
      <c r="N46" s="521">
        <f t="shared" si="9"/>
        <v>0</v>
      </c>
      <c r="O46" s="129">
        <f t="shared" si="4"/>
        <v>0</v>
      </c>
      <c r="P46" s="130">
        <f t="shared" si="5"/>
        <v>0</v>
      </c>
      <c r="R46" s="466"/>
      <c r="S46" s="467"/>
      <c r="T46" s="467"/>
      <c r="U46" s="467"/>
      <c r="V46" s="467"/>
      <c r="W46" s="467"/>
      <c r="X46" s="467"/>
      <c r="Y46" s="467"/>
      <c r="Z46" s="467"/>
      <c r="AA46" s="467"/>
      <c r="AB46" s="467"/>
      <c r="AC46" s="467"/>
      <c r="AD46" s="467"/>
      <c r="AE46" s="467"/>
      <c r="AF46" s="467"/>
      <c r="AG46" s="467"/>
      <c r="AH46" s="467"/>
      <c r="AI46" s="467"/>
      <c r="AJ46" s="467"/>
      <c r="AK46" s="467"/>
      <c r="AL46" s="467"/>
      <c r="AM46" s="467"/>
      <c r="AN46" s="467"/>
      <c r="AO46" s="467"/>
      <c r="AP46" s="467"/>
      <c r="AQ46" s="467"/>
      <c r="AR46" s="467"/>
      <c r="AS46" s="467"/>
      <c r="AT46" s="467"/>
      <c r="AU46" s="467"/>
      <c r="AV46" s="467"/>
      <c r="AW46" s="468"/>
      <c r="AX46" s="469">
        <f t="shared" si="10"/>
        <v>0</v>
      </c>
      <c r="AY46" s="481" t="str">
        <f t="shared" si="23"/>
        <v/>
      </c>
      <c r="AZ46" s="471">
        <f t="shared" si="24"/>
        <v>0</v>
      </c>
    </row>
    <row r="47" spans="1:52" s="58" customFormat="1" ht="24.9" customHeight="1" x14ac:dyDescent="0.25">
      <c r="A47" s="411" t="s">
        <v>339</v>
      </c>
      <c r="B47" s="96" t="s">
        <v>110</v>
      </c>
      <c r="C47" s="300"/>
      <c r="D47" s="301" t="s">
        <v>243</v>
      </c>
      <c r="E47" s="302" t="s">
        <v>545</v>
      </c>
      <c r="F47" s="408" t="s">
        <v>541</v>
      </c>
      <c r="G47" s="304">
        <v>8.69</v>
      </c>
      <c r="H47" s="96" t="str">
        <f>VLOOKUP($F47,'Leistungswerte UHR Kigas'!$C$6:$F$22,3,FALSE)</f>
        <v>W5</v>
      </c>
      <c r="I47" s="97">
        <f>VLOOKUP(H47,Turnus!$H$9:$I$26,2,FALSE)</f>
        <v>230</v>
      </c>
      <c r="J47" s="126">
        <f t="shared" si="2"/>
        <v>1998.6999999999998</v>
      </c>
      <c r="K47" s="127">
        <f>VLOOKUP($F47,'Leistungswerte UHR Kigas'!$C$6:$F$22,4,FALSE)</f>
        <v>0</v>
      </c>
      <c r="L47" s="479" t="str">
        <f t="shared" si="8"/>
        <v/>
      </c>
      <c r="M47" s="128">
        <f t="shared" si="3"/>
        <v>0</v>
      </c>
      <c r="N47" s="521">
        <f t="shared" si="9"/>
        <v>0</v>
      </c>
      <c r="O47" s="129">
        <f t="shared" si="4"/>
        <v>0</v>
      </c>
      <c r="P47" s="130">
        <f t="shared" si="5"/>
        <v>0</v>
      </c>
      <c r="R47" s="466"/>
      <c r="S47" s="467"/>
      <c r="T47" s="467"/>
      <c r="U47" s="467"/>
      <c r="V47" s="467"/>
      <c r="W47" s="467"/>
      <c r="X47" s="467"/>
      <c r="Y47" s="467"/>
      <c r="Z47" s="467"/>
      <c r="AA47" s="467"/>
      <c r="AB47" s="467"/>
      <c r="AC47" s="467"/>
      <c r="AD47" s="467"/>
      <c r="AE47" s="467"/>
      <c r="AF47" s="467"/>
      <c r="AG47" s="467"/>
      <c r="AH47" s="467"/>
      <c r="AI47" s="467"/>
      <c r="AJ47" s="467"/>
      <c r="AK47" s="467"/>
      <c r="AL47" s="467"/>
      <c r="AM47" s="467"/>
      <c r="AN47" s="467"/>
      <c r="AO47" s="467"/>
      <c r="AP47" s="467"/>
      <c r="AQ47" s="467"/>
      <c r="AR47" s="467"/>
      <c r="AS47" s="467"/>
      <c r="AT47" s="467"/>
      <c r="AU47" s="467"/>
      <c r="AV47" s="467"/>
      <c r="AW47" s="468"/>
      <c r="AX47" s="469">
        <f t="shared" si="10"/>
        <v>0</v>
      </c>
      <c r="AY47" s="481" t="str">
        <f t="shared" si="23"/>
        <v/>
      </c>
      <c r="AZ47" s="471">
        <f t="shared" si="24"/>
        <v>0</v>
      </c>
    </row>
    <row r="48" spans="1:52" s="58" customFormat="1" ht="24.9" customHeight="1" x14ac:dyDescent="0.25">
      <c r="A48" s="411" t="s">
        <v>339</v>
      </c>
      <c r="B48" s="96" t="s">
        <v>110</v>
      </c>
      <c r="C48" s="300"/>
      <c r="D48" s="301" t="s">
        <v>239</v>
      </c>
      <c r="E48" s="229" t="s">
        <v>555</v>
      </c>
      <c r="F48" s="227" t="s">
        <v>414</v>
      </c>
      <c r="G48" s="304">
        <v>2.82</v>
      </c>
      <c r="H48" s="96" t="str">
        <f>VLOOKUP($F48,'Leistungswerte UHR Kigas'!$C$6:$F$22,3,FALSE)</f>
        <v>W5</v>
      </c>
      <c r="I48" s="97">
        <f>VLOOKUP(H48,Turnus!$H$9:$I$26,2,FALSE)</f>
        <v>230</v>
      </c>
      <c r="J48" s="126">
        <f t="shared" si="2"/>
        <v>648.59999999999991</v>
      </c>
      <c r="K48" s="127">
        <f>VLOOKUP($F48,'Leistungswerte UHR Kigas'!$C$6:$F$22,4,FALSE)</f>
        <v>0</v>
      </c>
      <c r="L48" s="479" t="str">
        <f t="shared" si="8"/>
        <v/>
      </c>
      <c r="M48" s="128">
        <f t="shared" si="3"/>
        <v>0</v>
      </c>
      <c r="N48" s="521">
        <f t="shared" si="9"/>
        <v>0</v>
      </c>
      <c r="O48" s="129">
        <f t="shared" si="4"/>
        <v>0</v>
      </c>
      <c r="P48" s="130">
        <f t="shared" si="5"/>
        <v>0</v>
      </c>
      <c r="R48" s="466"/>
      <c r="S48" s="467"/>
      <c r="T48" s="467"/>
      <c r="U48" s="467"/>
      <c r="V48" s="467"/>
      <c r="W48" s="467"/>
      <c r="X48" s="467"/>
      <c r="Y48" s="467"/>
      <c r="Z48" s="467"/>
      <c r="AA48" s="467"/>
      <c r="AB48" s="467"/>
      <c r="AC48" s="467"/>
      <c r="AD48" s="467"/>
      <c r="AE48" s="467"/>
      <c r="AF48" s="467"/>
      <c r="AG48" s="467"/>
      <c r="AH48" s="467"/>
      <c r="AI48" s="467"/>
      <c r="AJ48" s="467"/>
      <c r="AK48" s="467"/>
      <c r="AL48" s="467"/>
      <c r="AM48" s="467"/>
      <c r="AN48" s="467"/>
      <c r="AO48" s="467"/>
      <c r="AP48" s="467"/>
      <c r="AQ48" s="467"/>
      <c r="AR48" s="467"/>
      <c r="AS48" s="467"/>
      <c r="AT48" s="467"/>
      <c r="AU48" s="467"/>
      <c r="AV48" s="467"/>
      <c r="AW48" s="468"/>
      <c r="AX48" s="469">
        <f t="shared" si="10"/>
        <v>0</v>
      </c>
      <c r="AY48" s="481" t="str">
        <f t="shared" si="23"/>
        <v/>
      </c>
      <c r="AZ48" s="471">
        <f t="shared" si="24"/>
        <v>0</v>
      </c>
    </row>
    <row r="49" spans="1:52" s="58" customFormat="1" ht="24.9" customHeight="1" x14ac:dyDescent="0.25">
      <c r="A49" s="411" t="s">
        <v>339</v>
      </c>
      <c r="B49" s="96" t="s">
        <v>110</v>
      </c>
      <c r="C49" s="300"/>
      <c r="D49" s="301" t="s">
        <v>102</v>
      </c>
      <c r="E49" s="229" t="s">
        <v>555</v>
      </c>
      <c r="F49" s="227" t="s">
        <v>421</v>
      </c>
      <c r="G49" s="304">
        <v>10.23</v>
      </c>
      <c r="H49" s="96" t="str">
        <f>VLOOKUP($F49,'Leistungswerte UHR Kigas'!$C$6:$F$22,3,FALSE)</f>
        <v>W5</v>
      </c>
      <c r="I49" s="97">
        <f>VLOOKUP(H49,Turnus!$H$9:$I$26,2,FALSE)</f>
        <v>230</v>
      </c>
      <c r="J49" s="126">
        <f t="shared" si="2"/>
        <v>2352.9</v>
      </c>
      <c r="K49" s="127">
        <f>VLOOKUP($F49,'Leistungswerte UHR Kigas'!$C$6:$F$22,4,FALSE)</f>
        <v>0</v>
      </c>
      <c r="L49" s="479" t="str">
        <f t="shared" si="8"/>
        <v/>
      </c>
      <c r="M49" s="128">
        <f t="shared" si="3"/>
        <v>0</v>
      </c>
      <c r="N49" s="521">
        <f t="shared" si="9"/>
        <v>0</v>
      </c>
      <c r="O49" s="129">
        <f t="shared" si="4"/>
        <v>0</v>
      </c>
      <c r="P49" s="130">
        <f t="shared" si="5"/>
        <v>0</v>
      </c>
      <c r="R49" s="466"/>
      <c r="S49" s="467"/>
      <c r="T49" s="467"/>
      <c r="U49" s="467"/>
      <c r="V49" s="467"/>
      <c r="W49" s="467"/>
      <c r="X49" s="467"/>
      <c r="Y49" s="467"/>
      <c r="Z49" s="467"/>
      <c r="AA49" s="467"/>
      <c r="AB49" s="467"/>
      <c r="AC49" s="467"/>
      <c r="AD49" s="467"/>
      <c r="AE49" s="467"/>
      <c r="AF49" s="467"/>
      <c r="AG49" s="467"/>
      <c r="AH49" s="467"/>
      <c r="AI49" s="467"/>
      <c r="AJ49" s="467"/>
      <c r="AK49" s="467"/>
      <c r="AL49" s="467"/>
      <c r="AM49" s="467"/>
      <c r="AN49" s="467"/>
      <c r="AO49" s="467"/>
      <c r="AP49" s="467"/>
      <c r="AQ49" s="467"/>
      <c r="AR49" s="467"/>
      <c r="AS49" s="467"/>
      <c r="AT49" s="467"/>
      <c r="AU49" s="467"/>
      <c r="AV49" s="467"/>
      <c r="AW49" s="468"/>
      <c r="AX49" s="469">
        <f t="shared" ref="AX49" si="25">SUM(S49:AW49)</f>
        <v>0</v>
      </c>
      <c r="AY49" s="481" t="str">
        <f t="shared" si="23"/>
        <v/>
      </c>
      <c r="AZ49" s="471">
        <f t="shared" si="24"/>
        <v>0</v>
      </c>
    </row>
    <row r="50" spans="1:52" s="58" customFormat="1" ht="24.9" customHeight="1" x14ac:dyDescent="0.25">
      <c r="A50" s="411" t="s">
        <v>339</v>
      </c>
      <c r="B50" s="96" t="s">
        <v>110</v>
      </c>
      <c r="C50" s="300"/>
      <c r="D50" s="301" t="s">
        <v>328</v>
      </c>
      <c r="E50" s="302" t="s">
        <v>545</v>
      </c>
      <c r="F50" s="227" t="s">
        <v>415</v>
      </c>
      <c r="G50" s="304">
        <v>11.33</v>
      </c>
      <c r="H50" s="96" t="str">
        <f>VLOOKUP($F50,'Leistungswerte UHR Kigas'!$C$6:$F$22,3,FALSE)</f>
        <v>W3</v>
      </c>
      <c r="I50" s="97">
        <f>VLOOKUP(H50,Turnus!$H$9:$I$26,2,FALSE)</f>
        <v>144</v>
      </c>
      <c r="J50" s="126">
        <f t="shared" si="2"/>
        <v>1631.52</v>
      </c>
      <c r="K50" s="127">
        <f>VLOOKUP($F50,'Leistungswerte UHR Kigas'!$C$6:$F$22,4,FALSE)</f>
        <v>0</v>
      </c>
      <c r="L50" s="479" t="str">
        <f t="shared" si="8"/>
        <v/>
      </c>
      <c r="M50" s="128">
        <f t="shared" si="3"/>
        <v>0</v>
      </c>
      <c r="N50" s="521">
        <f t="shared" si="9"/>
        <v>0</v>
      </c>
      <c r="O50" s="129">
        <f t="shared" si="4"/>
        <v>0</v>
      </c>
      <c r="P50" s="130">
        <f t="shared" si="5"/>
        <v>0</v>
      </c>
      <c r="R50" s="466"/>
      <c r="S50" s="467"/>
      <c r="T50" s="467"/>
      <c r="U50" s="467"/>
      <c r="V50" s="467"/>
      <c r="W50" s="467"/>
      <c r="X50" s="467"/>
      <c r="Y50" s="467"/>
      <c r="Z50" s="467"/>
      <c r="AA50" s="467"/>
      <c r="AB50" s="467"/>
      <c r="AC50" s="467"/>
      <c r="AD50" s="467"/>
      <c r="AE50" s="467"/>
      <c r="AF50" s="467"/>
      <c r="AG50" s="467"/>
      <c r="AH50" s="467"/>
      <c r="AI50" s="467"/>
      <c r="AJ50" s="467"/>
      <c r="AK50" s="467"/>
      <c r="AL50" s="467"/>
      <c r="AM50" s="467"/>
      <c r="AN50" s="467"/>
      <c r="AO50" s="467"/>
      <c r="AP50" s="467"/>
      <c r="AQ50" s="467"/>
      <c r="AR50" s="467"/>
      <c r="AS50" s="467"/>
      <c r="AT50" s="467"/>
      <c r="AU50" s="467"/>
      <c r="AV50" s="467"/>
      <c r="AW50" s="468"/>
      <c r="AX50" s="469">
        <f t="shared" si="10"/>
        <v>0</v>
      </c>
      <c r="AY50" s="481" t="str">
        <f t="shared" si="23"/>
        <v/>
      </c>
      <c r="AZ50" s="471">
        <f t="shared" si="24"/>
        <v>0</v>
      </c>
    </row>
    <row r="51" spans="1:52" s="58" customFormat="1" ht="24.9" customHeight="1" x14ac:dyDescent="0.25">
      <c r="A51" s="411" t="s">
        <v>339</v>
      </c>
      <c r="B51" s="96" t="s">
        <v>110</v>
      </c>
      <c r="C51" s="300"/>
      <c r="D51" s="301" t="s">
        <v>330</v>
      </c>
      <c r="E51" s="229" t="s">
        <v>555</v>
      </c>
      <c r="F51" s="227" t="s">
        <v>417</v>
      </c>
      <c r="G51" s="304">
        <v>2.48</v>
      </c>
      <c r="H51" s="96" t="str">
        <f>VLOOKUP($F51,'Leistungswerte UHR Kigas'!$C$6:$F$22,3,FALSE)</f>
        <v>W5</v>
      </c>
      <c r="I51" s="97">
        <f>VLOOKUP(H51,Turnus!$H$9:$I$26,2,FALSE)</f>
        <v>230</v>
      </c>
      <c r="J51" s="126">
        <f t="shared" si="2"/>
        <v>570.4</v>
      </c>
      <c r="K51" s="127">
        <f>VLOOKUP($F51,'Leistungswerte UHR Kigas'!$C$6:$F$22,4,FALSE)</f>
        <v>0</v>
      </c>
      <c r="L51" s="479" t="str">
        <f t="shared" si="8"/>
        <v/>
      </c>
      <c r="M51" s="128">
        <f t="shared" si="3"/>
        <v>0</v>
      </c>
      <c r="N51" s="521">
        <f t="shared" si="9"/>
        <v>0</v>
      </c>
      <c r="O51" s="129">
        <f t="shared" si="4"/>
        <v>0</v>
      </c>
      <c r="P51" s="130">
        <f t="shared" si="5"/>
        <v>0</v>
      </c>
      <c r="R51" s="466"/>
      <c r="S51" s="467"/>
      <c r="T51" s="467"/>
      <c r="U51" s="467"/>
      <c r="V51" s="467"/>
      <c r="W51" s="467"/>
      <c r="X51" s="467"/>
      <c r="Y51" s="467"/>
      <c r="Z51" s="467"/>
      <c r="AA51" s="467"/>
      <c r="AB51" s="467"/>
      <c r="AC51" s="467"/>
      <c r="AD51" s="467"/>
      <c r="AE51" s="467"/>
      <c r="AF51" s="467"/>
      <c r="AG51" s="467"/>
      <c r="AH51" s="467"/>
      <c r="AI51" s="467"/>
      <c r="AJ51" s="467"/>
      <c r="AK51" s="467"/>
      <c r="AL51" s="467"/>
      <c r="AM51" s="467"/>
      <c r="AN51" s="467"/>
      <c r="AO51" s="467"/>
      <c r="AP51" s="467"/>
      <c r="AQ51" s="467"/>
      <c r="AR51" s="467"/>
      <c r="AS51" s="467"/>
      <c r="AT51" s="467"/>
      <c r="AU51" s="467"/>
      <c r="AV51" s="467"/>
      <c r="AW51" s="468"/>
      <c r="AX51" s="469">
        <f t="shared" si="10"/>
        <v>0</v>
      </c>
      <c r="AY51" s="481" t="str">
        <f t="shared" si="23"/>
        <v/>
      </c>
      <c r="AZ51" s="471">
        <f t="shared" si="24"/>
        <v>0</v>
      </c>
    </row>
    <row r="52" spans="1:52" s="58" customFormat="1" ht="24.9" customHeight="1" x14ac:dyDescent="0.25">
      <c r="A52" s="411" t="s">
        <v>339</v>
      </c>
      <c r="B52" s="96" t="s">
        <v>110</v>
      </c>
      <c r="C52" s="300"/>
      <c r="D52" s="301" t="s">
        <v>331</v>
      </c>
      <c r="E52" s="229" t="s">
        <v>555</v>
      </c>
      <c r="F52" s="227" t="s">
        <v>417</v>
      </c>
      <c r="G52" s="304">
        <v>2.82</v>
      </c>
      <c r="H52" s="96" t="str">
        <f>VLOOKUP($F52,'Leistungswerte UHR Kigas'!$C$6:$F$22,3,FALSE)</f>
        <v>W5</v>
      </c>
      <c r="I52" s="97">
        <f>VLOOKUP(H52,Turnus!$H$9:$I$26,2,FALSE)</f>
        <v>230</v>
      </c>
      <c r="J52" s="126">
        <f t="shared" si="2"/>
        <v>648.59999999999991</v>
      </c>
      <c r="K52" s="127">
        <f>VLOOKUP($F52,'Leistungswerte UHR Kigas'!$C$6:$F$22,4,FALSE)</f>
        <v>0</v>
      </c>
      <c r="L52" s="479" t="str">
        <f t="shared" si="8"/>
        <v/>
      </c>
      <c r="M52" s="128">
        <f t="shared" si="3"/>
        <v>0</v>
      </c>
      <c r="N52" s="521">
        <f t="shared" si="9"/>
        <v>0</v>
      </c>
      <c r="O52" s="129">
        <f t="shared" si="4"/>
        <v>0</v>
      </c>
      <c r="P52" s="130">
        <f t="shared" si="5"/>
        <v>0</v>
      </c>
      <c r="R52" s="466"/>
      <c r="S52" s="467"/>
      <c r="T52" s="467"/>
      <c r="U52" s="467"/>
      <c r="V52" s="467"/>
      <c r="W52" s="467"/>
      <c r="X52" s="467"/>
      <c r="Y52" s="467"/>
      <c r="Z52" s="467"/>
      <c r="AA52" s="467"/>
      <c r="AB52" s="467"/>
      <c r="AC52" s="467"/>
      <c r="AD52" s="467"/>
      <c r="AE52" s="467"/>
      <c r="AF52" s="467"/>
      <c r="AG52" s="467"/>
      <c r="AH52" s="467"/>
      <c r="AI52" s="467"/>
      <c r="AJ52" s="467"/>
      <c r="AK52" s="467"/>
      <c r="AL52" s="467"/>
      <c r="AM52" s="467"/>
      <c r="AN52" s="467"/>
      <c r="AO52" s="467"/>
      <c r="AP52" s="467"/>
      <c r="AQ52" s="467"/>
      <c r="AR52" s="467"/>
      <c r="AS52" s="467"/>
      <c r="AT52" s="467"/>
      <c r="AU52" s="467"/>
      <c r="AV52" s="467"/>
      <c r="AW52" s="468"/>
      <c r="AX52" s="469">
        <f t="shared" si="10"/>
        <v>0</v>
      </c>
      <c r="AY52" s="481" t="str">
        <f t="shared" si="23"/>
        <v/>
      </c>
      <c r="AZ52" s="471">
        <f t="shared" si="24"/>
        <v>0</v>
      </c>
    </row>
    <row r="53" spans="1:52" s="58" customFormat="1" ht="24.9" customHeight="1" x14ac:dyDescent="0.25">
      <c r="A53" s="411" t="s">
        <v>339</v>
      </c>
      <c r="B53" s="96" t="s">
        <v>110</v>
      </c>
      <c r="C53" s="300"/>
      <c r="D53" s="301" t="s">
        <v>433</v>
      </c>
      <c r="E53" s="229" t="s">
        <v>555</v>
      </c>
      <c r="F53" s="227" t="s">
        <v>447</v>
      </c>
      <c r="G53" s="304">
        <v>2.73</v>
      </c>
      <c r="H53" s="96" t="str">
        <f>VLOOKUP($F53,'Leistungswerte UHR Kigas'!$C$6:$F$22,3,FALSE)</f>
        <v>kR</v>
      </c>
      <c r="I53" s="97">
        <f>VLOOKUP(H53,Turnus!$H$9:$I$26,2,FALSE)</f>
        <v>0</v>
      </c>
      <c r="J53" s="126">
        <f t="shared" ref="J53" si="26">+G53*I53</f>
        <v>0</v>
      </c>
      <c r="K53" s="127">
        <f>VLOOKUP($F53,'Leistungswerte UHR Kigas'!$C$6:$F$22,4,FALSE)</f>
        <v>0</v>
      </c>
      <c r="L53" s="479" t="str">
        <f t="shared" si="8"/>
        <v/>
      </c>
      <c r="M53" s="128">
        <f t="shared" ref="M53" si="27">IF(ISERROR(J53/K53),0,J53/K53)</f>
        <v>0</v>
      </c>
      <c r="N53" s="521">
        <f t="shared" si="9"/>
        <v>0</v>
      </c>
      <c r="O53" s="129">
        <f t="shared" ref="O53" si="28">IF(ISERROR(G53/K53*N53),0,G53/K53*N53)</f>
        <v>0</v>
      </c>
      <c r="P53" s="130">
        <f t="shared" ref="P53" si="29">+M53*N53</f>
        <v>0</v>
      </c>
      <c r="R53" s="466"/>
      <c r="S53" s="467"/>
      <c r="T53" s="467"/>
      <c r="U53" s="467"/>
      <c r="V53" s="467"/>
      <c r="W53" s="467"/>
      <c r="X53" s="467"/>
      <c r="Y53" s="467"/>
      <c r="Z53" s="467"/>
      <c r="AA53" s="467"/>
      <c r="AB53" s="467"/>
      <c r="AC53" s="467"/>
      <c r="AD53" s="467"/>
      <c r="AE53" s="467"/>
      <c r="AF53" s="467"/>
      <c r="AG53" s="467"/>
      <c r="AH53" s="467"/>
      <c r="AI53" s="467"/>
      <c r="AJ53" s="467"/>
      <c r="AK53" s="467"/>
      <c r="AL53" s="467"/>
      <c r="AM53" s="467"/>
      <c r="AN53" s="467"/>
      <c r="AO53" s="467"/>
      <c r="AP53" s="467"/>
      <c r="AQ53" s="467"/>
      <c r="AR53" s="467"/>
      <c r="AS53" s="467"/>
      <c r="AT53" s="467"/>
      <c r="AU53" s="467"/>
      <c r="AV53" s="467"/>
      <c r="AW53" s="468"/>
      <c r="AX53" s="469">
        <f t="shared" si="10"/>
        <v>0</v>
      </c>
      <c r="AY53" s="481" t="str">
        <f t="shared" si="23"/>
        <v/>
      </c>
      <c r="AZ53" s="471">
        <f t="shared" si="24"/>
        <v>0</v>
      </c>
    </row>
    <row r="54" spans="1:52" s="58" customFormat="1" ht="24.9" customHeight="1" x14ac:dyDescent="0.25">
      <c r="A54" s="411" t="s">
        <v>358</v>
      </c>
      <c r="B54" s="96" t="s">
        <v>110</v>
      </c>
      <c r="C54" s="300"/>
      <c r="D54" s="301" t="s">
        <v>102</v>
      </c>
      <c r="E54" s="302" t="s">
        <v>545</v>
      </c>
      <c r="F54" s="227" t="s">
        <v>421</v>
      </c>
      <c r="G54" s="304">
        <v>13.2</v>
      </c>
      <c r="H54" s="96" t="str">
        <f>VLOOKUP($F54,'Leistungswerte UHR Kigas'!$C$6:$F$22,3,FALSE)</f>
        <v>W5</v>
      </c>
      <c r="I54" s="97">
        <f>VLOOKUP(H54,Turnus!$H$9:$I$26,2,FALSE)</f>
        <v>230</v>
      </c>
      <c r="J54" s="126">
        <f t="shared" si="2"/>
        <v>3036</v>
      </c>
      <c r="K54" s="127">
        <f>VLOOKUP($F54,'Leistungswerte UHR Kigas'!$C$6:$F$22,4,FALSE)</f>
        <v>0</v>
      </c>
      <c r="L54" s="479" t="str">
        <f t="shared" si="8"/>
        <v/>
      </c>
      <c r="M54" s="128">
        <f t="shared" si="3"/>
        <v>0</v>
      </c>
      <c r="N54" s="521">
        <f t="shared" si="9"/>
        <v>0</v>
      </c>
      <c r="O54" s="129">
        <f t="shared" si="4"/>
        <v>0</v>
      </c>
      <c r="P54" s="130">
        <f t="shared" ref="P54:P68" si="30">+M54*N54</f>
        <v>0</v>
      </c>
      <c r="R54" s="466"/>
      <c r="S54" s="467"/>
      <c r="T54" s="467"/>
      <c r="U54" s="467"/>
      <c r="V54" s="467"/>
      <c r="W54" s="467"/>
      <c r="X54" s="467"/>
      <c r="Y54" s="467"/>
      <c r="Z54" s="467"/>
      <c r="AA54" s="467"/>
      <c r="AB54" s="467"/>
      <c r="AC54" s="467"/>
      <c r="AD54" s="467"/>
      <c r="AE54" s="467"/>
      <c r="AF54" s="467"/>
      <c r="AG54" s="467"/>
      <c r="AH54" s="467"/>
      <c r="AI54" s="467"/>
      <c r="AJ54" s="467"/>
      <c r="AK54" s="467"/>
      <c r="AL54" s="467"/>
      <c r="AM54" s="467"/>
      <c r="AN54" s="467"/>
      <c r="AO54" s="467"/>
      <c r="AP54" s="467"/>
      <c r="AQ54" s="467"/>
      <c r="AR54" s="467"/>
      <c r="AS54" s="467"/>
      <c r="AT54" s="467"/>
      <c r="AU54" s="467"/>
      <c r="AV54" s="467"/>
      <c r="AW54" s="468"/>
      <c r="AX54" s="469">
        <f t="shared" si="10"/>
        <v>0</v>
      </c>
      <c r="AY54" s="481" t="str">
        <f t="shared" si="23"/>
        <v/>
      </c>
      <c r="AZ54" s="471">
        <f t="shared" si="24"/>
        <v>0</v>
      </c>
    </row>
    <row r="55" spans="1:52" s="58" customFormat="1" ht="24.9" customHeight="1" x14ac:dyDescent="0.25">
      <c r="A55" s="411" t="s">
        <v>358</v>
      </c>
      <c r="B55" s="96" t="s">
        <v>110</v>
      </c>
      <c r="C55" s="300"/>
      <c r="D55" s="301" t="s">
        <v>359</v>
      </c>
      <c r="E55" s="302" t="s">
        <v>556</v>
      </c>
      <c r="F55" s="227" t="s">
        <v>421</v>
      </c>
      <c r="G55" s="304">
        <v>24.9</v>
      </c>
      <c r="H55" s="96" t="str">
        <f>VLOOKUP($F55,'Leistungswerte UHR Kigas'!$C$6:$F$22,3,FALSE)</f>
        <v>W5</v>
      </c>
      <c r="I55" s="97">
        <f>VLOOKUP(H55,Turnus!$H$9:$I$26,2,FALSE)</f>
        <v>230</v>
      </c>
      <c r="J55" s="126">
        <f t="shared" si="2"/>
        <v>5727</v>
      </c>
      <c r="K55" s="127">
        <f>VLOOKUP($F55,'Leistungswerte UHR Kigas'!$C$6:$F$22,4,FALSE)</f>
        <v>0</v>
      </c>
      <c r="L55" s="479" t="str">
        <f t="shared" si="8"/>
        <v/>
      </c>
      <c r="M55" s="128">
        <f t="shared" si="3"/>
        <v>0</v>
      </c>
      <c r="N55" s="521">
        <f t="shared" si="9"/>
        <v>0</v>
      </c>
      <c r="O55" s="129">
        <f t="shared" si="4"/>
        <v>0</v>
      </c>
      <c r="P55" s="130">
        <f t="shared" si="30"/>
        <v>0</v>
      </c>
      <c r="R55" s="466"/>
      <c r="S55" s="467"/>
      <c r="T55" s="467"/>
      <c r="U55" s="467"/>
      <c r="V55" s="467"/>
      <c r="W55" s="467"/>
      <c r="X55" s="467"/>
      <c r="Y55" s="467"/>
      <c r="Z55" s="467"/>
      <c r="AA55" s="467"/>
      <c r="AB55" s="467"/>
      <c r="AC55" s="467"/>
      <c r="AD55" s="467"/>
      <c r="AE55" s="467"/>
      <c r="AF55" s="467"/>
      <c r="AG55" s="467"/>
      <c r="AH55" s="467"/>
      <c r="AI55" s="467"/>
      <c r="AJ55" s="467"/>
      <c r="AK55" s="467"/>
      <c r="AL55" s="467"/>
      <c r="AM55" s="467"/>
      <c r="AN55" s="467"/>
      <c r="AO55" s="467"/>
      <c r="AP55" s="467"/>
      <c r="AQ55" s="467"/>
      <c r="AR55" s="467"/>
      <c r="AS55" s="467"/>
      <c r="AT55" s="467"/>
      <c r="AU55" s="467"/>
      <c r="AV55" s="467"/>
      <c r="AW55" s="468"/>
      <c r="AX55" s="469">
        <f t="shared" si="10"/>
        <v>0</v>
      </c>
      <c r="AY55" s="481" t="str">
        <f t="shared" si="23"/>
        <v/>
      </c>
      <c r="AZ55" s="471">
        <f t="shared" si="24"/>
        <v>0</v>
      </c>
    </row>
    <row r="56" spans="1:52" s="58" customFormat="1" ht="24.9" customHeight="1" x14ac:dyDescent="0.25">
      <c r="A56" s="411" t="s">
        <v>358</v>
      </c>
      <c r="B56" s="96" t="s">
        <v>110</v>
      </c>
      <c r="C56" s="96"/>
      <c r="D56" s="301" t="s">
        <v>327</v>
      </c>
      <c r="E56" s="302" t="s">
        <v>545</v>
      </c>
      <c r="F56" s="227" t="s">
        <v>449</v>
      </c>
      <c r="G56" s="126">
        <v>25.27</v>
      </c>
      <c r="H56" s="96" t="str">
        <f>VLOOKUP($F56,'Leistungswerte UHR Kigas'!$C$6:$F$22,3,FALSE)</f>
        <v>W5</v>
      </c>
      <c r="I56" s="97">
        <f>VLOOKUP(H56,Turnus!$H$9:$I$26,2,FALSE)</f>
        <v>230</v>
      </c>
      <c r="J56" s="126">
        <f t="shared" si="2"/>
        <v>5812.0999999999995</v>
      </c>
      <c r="K56" s="127">
        <f>VLOOKUP($F56,'Leistungswerte UHR Kigas'!$C$6:$F$22,4,FALSE)</f>
        <v>0</v>
      </c>
      <c r="L56" s="479" t="str">
        <f t="shared" si="8"/>
        <v/>
      </c>
      <c r="M56" s="128">
        <f t="shared" si="3"/>
        <v>0</v>
      </c>
      <c r="N56" s="521">
        <f t="shared" si="9"/>
        <v>0</v>
      </c>
      <c r="O56" s="129">
        <f t="shared" si="4"/>
        <v>0</v>
      </c>
      <c r="P56" s="130">
        <f t="shared" si="30"/>
        <v>0</v>
      </c>
      <c r="R56" s="466"/>
      <c r="S56" s="467"/>
      <c r="T56" s="467"/>
      <c r="U56" s="467"/>
      <c r="V56" s="467"/>
      <c r="W56" s="467"/>
      <c r="X56" s="467"/>
      <c r="Y56" s="467"/>
      <c r="Z56" s="467"/>
      <c r="AA56" s="467"/>
      <c r="AB56" s="467"/>
      <c r="AC56" s="467"/>
      <c r="AD56" s="467"/>
      <c r="AE56" s="467"/>
      <c r="AF56" s="467"/>
      <c r="AG56" s="467"/>
      <c r="AH56" s="467"/>
      <c r="AI56" s="467"/>
      <c r="AJ56" s="467"/>
      <c r="AK56" s="467"/>
      <c r="AL56" s="467"/>
      <c r="AM56" s="467"/>
      <c r="AN56" s="467"/>
      <c r="AO56" s="467"/>
      <c r="AP56" s="467"/>
      <c r="AQ56" s="467"/>
      <c r="AR56" s="467"/>
      <c r="AS56" s="467"/>
      <c r="AT56" s="467"/>
      <c r="AU56" s="467"/>
      <c r="AV56" s="467"/>
      <c r="AW56" s="468"/>
      <c r="AX56" s="469">
        <f t="shared" si="10"/>
        <v>0</v>
      </c>
      <c r="AY56" s="481" t="str">
        <f t="shared" si="23"/>
        <v/>
      </c>
      <c r="AZ56" s="471">
        <f t="shared" si="24"/>
        <v>0</v>
      </c>
    </row>
    <row r="57" spans="1:52" s="58" customFormat="1" ht="24.9" customHeight="1" x14ac:dyDescent="0.25">
      <c r="A57" s="411" t="s">
        <v>358</v>
      </c>
      <c r="B57" s="96" t="s">
        <v>110</v>
      </c>
      <c r="C57" s="96"/>
      <c r="D57" s="144" t="s">
        <v>163</v>
      </c>
      <c r="E57" s="302" t="s">
        <v>545</v>
      </c>
      <c r="F57" s="227" t="s">
        <v>424</v>
      </c>
      <c r="G57" s="126">
        <v>9.7799999999999994</v>
      </c>
      <c r="H57" s="96" t="str">
        <f>VLOOKUP($F57,'Leistungswerte UHR Kigas'!$C$6:$F$22,3,FALSE)</f>
        <v>W1</v>
      </c>
      <c r="I57" s="97">
        <f>VLOOKUP(H57,Turnus!$H$9:$I$26,2,FALSE)</f>
        <v>48</v>
      </c>
      <c r="J57" s="126">
        <f t="shared" si="2"/>
        <v>469.43999999999994</v>
      </c>
      <c r="K57" s="127">
        <f>VLOOKUP($F57,'Leistungswerte UHR Kigas'!$C$6:$F$22,4,FALSE)</f>
        <v>0</v>
      </c>
      <c r="L57" s="479" t="str">
        <f t="shared" si="8"/>
        <v/>
      </c>
      <c r="M57" s="128">
        <f t="shared" si="3"/>
        <v>0</v>
      </c>
      <c r="N57" s="521">
        <f t="shared" si="9"/>
        <v>0</v>
      </c>
      <c r="O57" s="129">
        <f t="shared" si="4"/>
        <v>0</v>
      </c>
      <c r="P57" s="130">
        <f t="shared" si="30"/>
        <v>0</v>
      </c>
      <c r="R57" s="466"/>
      <c r="S57" s="467"/>
      <c r="T57" s="467"/>
      <c r="U57" s="467"/>
      <c r="V57" s="467"/>
      <c r="W57" s="467"/>
      <c r="X57" s="467"/>
      <c r="Y57" s="467"/>
      <c r="Z57" s="467"/>
      <c r="AA57" s="467"/>
      <c r="AB57" s="467"/>
      <c r="AC57" s="467"/>
      <c r="AD57" s="467"/>
      <c r="AE57" s="467"/>
      <c r="AF57" s="467"/>
      <c r="AG57" s="467"/>
      <c r="AH57" s="467"/>
      <c r="AI57" s="467"/>
      <c r="AJ57" s="467"/>
      <c r="AK57" s="467"/>
      <c r="AL57" s="467"/>
      <c r="AM57" s="467"/>
      <c r="AN57" s="467"/>
      <c r="AO57" s="467"/>
      <c r="AP57" s="467"/>
      <c r="AQ57" s="467"/>
      <c r="AR57" s="467"/>
      <c r="AS57" s="467"/>
      <c r="AT57" s="467"/>
      <c r="AU57" s="467"/>
      <c r="AV57" s="467"/>
      <c r="AW57" s="468"/>
      <c r="AX57" s="469">
        <f t="shared" si="10"/>
        <v>0</v>
      </c>
      <c r="AY57" s="481" t="str">
        <f t="shared" si="23"/>
        <v/>
      </c>
      <c r="AZ57" s="471">
        <f t="shared" si="24"/>
        <v>0</v>
      </c>
    </row>
    <row r="58" spans="1:52" s="58" customFormat="1" ht="24.9" customHeight="1" x14ac:dyDescent="0.25">
      <c r="A58" s="411" t="s">
        <v>358</v>
      </c>
      <c r="B58" s="96" t="s">
        <v>110</v>
      </c>
      <c r="C58" s="96"/>
      <c r="D58" s="144" t="s">
        <v>102</v>
      </c>
      <c r="E58" s="302" t="s">
        <v>556</v>
      </c>
      <c r="F58" s="227" t="s">
        <v>421</v>
      </c>
      <c r="G58" s="126">
        <v>33.700000000000003</v>
      </c>
      <c r="H58" s="96" t="str">
        <f>VLOOKUP($F58,'Leistungswerte UHR Kigas'!$C$6:$F$22,3,FALSE)</f>
        <v>W5</v>
      </c>
      <c r="I58" s="97">
        <f>VLOOKUP(H58,Turnus!$H$9:$I$26,2,FALSE)</f>
        <v>230</v>
      </c>
      <c r="J58" s="126">
        <f t="shared" si="2"/>
        <v>7751.0000000000009</v>
      </c>
      <c r="K58" s="127">
        <f>VLOOKUP($F58,'Leistungswerte UHR Kigas'!$C$6:$F$22,4,FALSE)</f>
        <v>0</v>
      </c>
      <c r="L58" s="479" t="str">
        <f t="shared" si="8"/>
        <v/>
      </c>
      <c r="M58" s="128">
        <f t="shared" si="3"/>
        <v>0</v>
      </c>
      <c r="N58" s="521">
        <f t="shared" si="9"/>
        <v>0</v>
      </c>
      <c r="O58" s="129">
        <f t="shared" si="4"/>
        <v>0</v>
      </c>
      <c r="P58" s="130">
        <f t="shared" si="30"/>
        <v>0</v>
      </c>
      <c r="R58" s="466"/>
      <c r="S58" s="467"/>
      <c r="T58" s="467"/>
      <c r="U58" s="467"/>
      <c r="V58" s="467"/>
      <c r="W58" s="467"/>
      <c r="X58" s="467"/>
      <c r="Y58" s="467"/>
      <c r="Z58" s="467"/>
      <c r="AA58" s="467"/>
      <c r="AB58" s="467"/>
      <c r="AC58" s="467"/>
      <c r="AD58" s="467"/>
      <c r="AE58" s="467"/>
      <c r="AF58" s="467"/>
      <c r="AG58" s="467"/>
      <c r="AH58" s="467"/>
      <c r="AI58" s="467"/>
      <c r="AJ58" s="467"/>
      <c r="AK58" s="467"/>
      <c r="AL58" s="467"/>
      <c r="AM58" s="467"/>
      <c r="AN58" s="467"/>
      <c r="AO58" s="467"/>
      <c r="AP58" s="467"/>
      <c r="AQ58" s="467"/>
      <c r="AR58" s="467"/>
      <c r="AS58" s="467"/>
      <c r="AT58" s="467"/>
      <c r="AU58" s="467"/>
      <c r="AV58" s="467"/>
      <c r="AW58" s="468"/>
      <c r="AX58" s="469">
        <f t="shared" si="10"/>
        <v>0</v>
      </c>
      <c r="AY58" s="481" t="str">
        <f t="shared" si="23"/>
        <v/>
      </c>
      <c r="AZ58" s="471">
        <f t="shared" si="24"/>
        <v>0</v>
      </c>
    </row>
    <row r="59" spans="1:52" s="58" customFormat="1" ht="24.9" customHeight="1" x14ac:dyDescent="0.25">
      <c r="A59" s="411" t="s">
        <v>358</v>
      </c>
      <c r="B59" s="96" t="s">
        <v>110</v>
      </c>
      <c r="C59" s="96"/>
      <c r="D59" s="144" t="s">
        <v>242</v>
      </c>
      <c r="E59" s="229" t="s">
        <v>544</v>
      </c>
      <c r="F59" s="227" t="s">
        <v>416</v>
      </c>
      <c r="G59" s="126">
        <v>45.42</v>
      </c>
      <c r="H59" s="96" t="str">
        <f>VLOOKUP($F59,'Leistungswerte UHR Kigas'!$C$6:$F$22,3,FALSE)</f>
        <v>W5</v>
      </c>
      <c r="I59" s="97">
        <f>VLOOKUP(H59,Turnus!$H$9:$I$26,2,FALSE)</f>
        <v>230</v>
      </c>
      <c r="J59" s="126">
        <f t="shared" si="2"/>
        <v>10446.6</v>
      </c>
      <c r="K59" s="127">
        <f>VLOOKUP($F59,'Leistungswerte UHR Kigas'!$C$6:$F$22,4,FALSE)</f>
        <v>0</v>
      </c>
      <c r="L59" s="479" t="str">
        <f t="shared" si="8"/>
        <v/>
      </c>
      <c r="M59" s="128">
        <f t="shared" si="3"/>
        <v>0</v>
      </c>
      <c r="N59" s="521">
        <f t="shared" si="9"/>
        <v>0</v>
      </c>
      <c r="O59" s="129">
        <f t="shared" si="4"/>
        <v>0</v>
      </c>
      <c r="P59" s="130">
        <f t="shared" si="30"/>
        <v>0</v>
      </c>
      <c r="R59" s="466"/>
      <c r="S59" s="467"/>
      <c r="T59" s="467"/>
      <c r="U59" s="467"/>
      <c r="V59" s="467"/>
      <c r="W59" s="467"/>
      <c r="X59" s="467"/>
      <c r="Y59" s="467"/>
      <c r="Z59" s="467"/>
      <c r="AA59" s="467"/>
      <c r="AB59" s="467"/>
      <c r="AC59" s="467"/>
      <c r="AD59" s="467"/>
      <c r="AE59" s="467"/>
      <c r="AF59" s="467"/>
      <c r="AG59" s="467"/>
      <c r="AH59" s="467"/>
      <c r="AI59" s="467"/>
      <c r="AJ59" s="467"/>
      <c r="AK59" s="467"/>
      <c r="AL59" s="467"/>
      <c r="AM59" s="467"/>
      <c r="AN59" s="467"/>
      <c r="AO59" s="467"/>
      <c r="AP59" s="467"/>
      <c r="AQ59" s="467"/>
      <c r="AR59" s="467"/>
      <c r="AS59" s="467"/>
      <c r="AT59" s="467"/>
      <c r="AU59" s="467"/>
      <c r="AV59" s="467"/>
      <c r="AW59" s="468"/>
      <c r="AX59" s="469">
        <f t="shared" si="10"/>
        <v>0</v>
      </c>
      <c r="AY59" s="481" t="str">
        <f t="shared" si="23"/>
        <v/>
      </c>
      <c r="AZ59" s="471">
        <f t="shared" si="24"/>
        <v>0</v>
      </c>
    </row>
    <row r="60" spans="1:52" s="58" customFormat="1" ht="24.9" customHeight="1" x14ac:dyDescent="0.25">
      <c r="A60" s="411" t="s">
        <v>358</v>
      </c>
      <c r="B60" s="96" t="s">
        <v>110</v>
      </c>
      <c r="C60" s="96"/>
      <c r="D60" s="301" t="s">
        <v>241</v>
      </c>
      <c r="E60" s="302" t="s">
        <v>545</v>
      </c>
      <c r="F60" s="227" t="s">
        <v>416</v>
      </c>
      <c r="G60" s="304">
        <v>45.42</v>
      </c>
      <c r="H60" s="96" t="str">
        <f>VLOOKUP($F60,'Leistungswerte UHR Kigas'!$C$6:$F$22,3,FALSE)</f>
        <v>W5</v>
      </c>
      <c r="I60" s="97">
        <f>VLOOKUP(H60,Turnus!$H$9:$I$26,2,FALSE)</f>
        <v>230</v>
      </c>
      <c r="J60" s="126">
        <f t="shared" si="2"/>
        <v>10446.6</v>
      </c>
      <c r="K60" s="127">
        <f>VLOOKUP($F60,'Leistungswerte UHR Kigas'!$C$6:$F$22,4,FALSE)</f>
        <v>0</v>
      </c>
      <c r="L60" s="479" t="str">
        <f t="shared" si="8"/>
        <v/>
      </c>
      <c r="M60" s="128">
        <f t="shared" si="3"/>
        <v>0</v>
      </c>
      <c r="N60" s="521">
        <f t="shared" si="9"/>
        <v>0</v>
      </c>
      <c r="O60" s="129">
        <f t="shared" si="4"/>
        <v>0</v>
      </c>
      <c r="P60" s="130">
        <f t="shared" si="30"/>
        <v>0</v>
      </c>
      <c r="R60" s="466"/>
      <c r="S60" s="467"/>
      <c r="T60" s="467"/>
      <c r="U60" s="467"/>
      <c r="V60" s="467"/>
      <c r="W60" s="467"/>
      <c r="X60" s="467"/>
      <c r="Y60" s="467"/>
      <c r="Z60" s="467"/>
      <c r="AA60" s="467"/>
      <c r="AB60" s="467"/>
      <c r="AC60" s="467"/>
      <c r="AD60" s="467"/>
      <c r="AE60" s="467"/>
      <c r="AF60" s="467"/>
      <c r="AG60" s="467"/>
      <c r="AH60" s="467"/>
      <c r="AI60" s="467"/>
      <c r="AJ60" s="467"/>
      <c r="AK60" s="467"/>
      <c r="AL60" s="467"/>
      <c r="AM60" s="467"/>
      <c r="AN60" s="467"/>
      <c r="AO60" s="467"/>
      <c r="AP60" s="467"/>
      <c r="AQ60" s="467"/>
      <c r="AR60" s="467"/>
      <c r="AS60" s="467"/>
      <c r="AT60" s="467"/>
      <c r="AU60" s="467"/>
      <c r="AV60" s="467"/>
      <c r="AW60" s="468"/>
      <c r="AX60" s="469">
        <f t="shared" si="10"/>
        <v>0</v>
      </c>
      <c r="AY60" s="481" t="str">
        <f t="shared" si="23"/>
        <v/>
      </c>
      <c r="AZ60" s="471">
        <f t="shared" si="24"/>
        <v>0</v>
      </c>
    </row>
    <row r="61" spans="1:52" s="58" customFormat="1" ht="24.9" customHeight="1" x14ac:dyDescent="0.25">
      <c r="A61" s="411" t="s">
        <v>358</v>
      </c>
      <c r="B61" s="96" t="s">
        <v>110</v>
      </c>
      <c r="C61" s="96"/>
      <c r="D61" s="301" t="s">
        <v>360</v>
      </c>
      <c r="E61" s="302" t="s">
        <v>545</v>
      </c>
      <c r="F61" s="227" t="s">
        <v>416</v>
      </c>
      <c r="G61" s="304">
        <v>19.96</v>
      </c>
      <c r="H61" s="96" t="str">
        <f>VLOOKUP($F61,'Leistungswerte UHR Kigas'!$C$6:$F$22,3,FALSE)</f>
        <v>W5</v>
      </c>
      <c r="I61" s="97">
        <f>VLOOKUP(H61,Turnus!$H$9:$I$26,2,FALSE)</f>
        <v>230</v>
      </c>
      <c r="J61" s="126">
        <f t="shared" si="2"/>
        <v>4590.8</v>
      </c>
      <c r="K61" s="127">
        <f>VLOOKUP($F61,'Leistungswerte UHR Kigas'!$C$6:$F$22,4,FALSE)</f>
        <v>0</v>
      </c>
      <c r="L61" s="479" t="str">
        <f t="shared" si="8"/>
        <v/>
      </c>
      <c r="M61" s="128">
        <f t="shared" si="3"/>
        <v>0</v>
      </c>
      <c r="N61" s="521">
        <f t="shared" si="9"/>
        <v>0</v>
      </c>
      <c r="O61" s="129">
        <f t="shared" si="4"/>
        <v>0</v>
      </c>
      <c r="P61" s="130">
        <f t="shared" si="30"/>
        <v>0</v>
      </c>
      <c r="R61" s="466"/>
      <c r="S61" s="467"/>
      <c r="T61" s="467"/>
      <c r="U61" s="467"/>
      <c r="V61" s="467"/>
      <c r="W61" s="467"/>
      <c r="X61" s="467"/>
      <c r="Y61" s="467"/>
      <c r="Z61" s="467"/>
      <c r="AA61" s="467"/>
      <c r="AB61" s="467"/>
      <c r="AC61" s="467"/>
      <c r="AD61" s="467"/>
      <c r="AE61" s="467"/>
      <c r="AF61" s="467"/>
      <c r="AG61" s="467"/>
      <c r="AH61" s="467"/>
      <c r="AI61" s="467"/>
      <c r="AJ61" s="467"/>
      <c r="AK61" s="467"/>
      <c r="AL61" s="467"/>
      <c r="AM61" s="467"/>
      <c r="AN61" s="467"/>
      <c r="AO61" s="467"/>
      <c r="AP61" s="467"/>
      <c r="AQ61" s="467"/>
      <c r="AR61" s="467"/>
      <c r="AS61" s="467"/>
      <c r="AT61" s="467"/>
      <c r="AU61" s="467"/>
      <c r="AV61" s="467"/>
      <c r="AW61" s="468"/>
      <c r="AX61" s="469">
        <f t="shared" si="10"/>
        <v>0</v>
      </c>
      <c r="AY61" s="481" t="str">
        <f t="shared" si="23"/>
        <v/>
      </c>
      <c r="AZ61" s="471">
        <f t="shared" si="24"/>
        <v>0</v>
      </c>
    </row>
    <row r="62" spans="1:52" s="58" customFormat="1" ht="24.9" customHeight="1" x14ac:dyDescent="0.25">
      <c r="A62" s="411" t="s">
        <v>358</v>
      </c>
      <c r="B62" s="96" t="s">
        <v>110</v>
      </c>
      <c r="C62" s="96"/>
      <c r="D62" s="301" t="s">
        <v>361</v>
      </c>
      <c r="E62" s="302" t="s">
        <v>545</v>
      </c>
      <c r="F62" s="227" t="s">
        <v>416</v>
      </c>
      <c r="G62" s="304">
        <v>22.21</v>
      </c>
      <c r="H62" s="96" t="str">
        <f>VLOOKUP($F62,'Leistungswerte UHR Kigas'!$C$6:$F$22,3,FALSE)</f>
        <v>W5</v>
      </c>
      <c r="I62" s="97">
        <f>VLOOKUP(H62,Turnus!$H$9:$I$26,2,FALSE)</f>
        <v>230</v>
      </c>
      <c r="J62" s="126">
        <f t="shared" si="2"/>
        <v>5108.3</v>
      </c>
      <c r="K62" s="127">
        <f>VLOOKUP($F62,'Leistungswerte UHR Kigas'!$C$6:$F$22,4,FALSE)</f>
        <v>0</v>
      </c>
      <c r="L62" s="479" t="str">
        <f t="shared" si="8"/>
        <v/>
      </c>
      <c r="M62" s="128">
        <f t="shared" si="3"/>
        <v>0</v>
      </c>
      <c r="N62" s="521">
        <f t="shared" si="9"/>
        <v>0</v>
      </c>
      <c r="O62" s="129">
        <f t="shared" si="4"/>
        <v>0</v>
      </c>
      <c r="P62" s="130">
        <f t="shared" si="30"/>
        <v>0</v>
      </c>
      <c r="R62" s="466"/>
      <c r="S62" s="467"/>
      <c r="T62" s="467"/>
      <c r="U62" s="467"/>
      <c r="V62" s="467"/>
      <c r="W62" s="467"/>
      <c r="X62" s="467"/>
      <c r="Y62" s="467"/>
      <c r="Z62" s="467"/>
      <c r="AA62" s="467"/>
      <c r="AB62" s="467"/>
      <c r="AC62" s="467"/>
      <c r="AD62" s="467"/>
      <c r="AE62" s="467"/>
      <c r="AF62" s="467"/>
      <c r="AG62" s="467"/>
      <c r="AH62" s="467"/>
      <c r="AI62" s="467"/>
      <c r="AJ62" s="467"/>
      <c r="AK62" s="467"/>
      <c r="AL62" s="467"/>
      <c r="AM62" s="467"/>
      <c r="AN62" s="467"/>
      <c r="AO62" s="467"/>
      <c r="AP62" s="467"/>
      <c r="AQ62" s="467"/>
      <c r="AR62" s="467"/>
      <c r="AS62" s="467"/>
      <c r="AT62" s="467"/>
      <c r="AU62" s="467"/>
      <c r="AV62" s="467"/>
      <c r="AW62" s="468"/>
      <c r="AX62" s="469">
        <f t="shared" si="10"/>
        <v>0</v>
      </c>
      <c r="AY62" s="481" t="str">
        <f t="shared" si="23"/>
        <v/>
      </c>
      <c r="AZ62" s="471">
        <f t="shared" si="24"/>
        <v>0</v>
      </c>
    </row>
    <row r="63" spans="1:52" s="58" customFormat="1" ht="24.9" customHeight="1" x14ac:dyDescent="0.25">
      <c r="A63" s="411" t="s">
        <v>358</v>
      </c>
      <c r="B63" s="96" t="s">
        <v>110</v>
      </c>
      <c r="C63" s="96"/>
      <c r="D63" s="301" t="s">
        <v>362</v>
      </c>
      <c r="E63" s="229" t="s">
        <v>555</v>
      </c>
      <c r="F63" s="227" t="s">
        <v>417</v>
      </c>
      <c r="G63" s="304">
        <v>19.93</v>
      </c>
      <c r="H63" s="96" t="str">
        <f>VLOOKUP($F63,'Leistungswerte UHR Kigas'!$C$6:$F$22,3,FALSE)</f>
        <v>W5</v>
      </c>
      <c r="I63" s="97">
        <f>VLOOKUP(H63,Turnus!$H$9:$I$26,2,FALSE)</f>
        <v>230</v>
      </c>
      <c r="J63" s="126">
        <f t="shared" si="2"/>
        <v>4583.8999999999996</v>
      </c>
      <c r="K63" s="127">
        <f>VLOOKUP($F63,'Leistungswerte UHR Kigas'!$C$6:$F$22,4,FALSE)</f>
        <v>0</v>
      </c>
      <c r="L63" s="479" t="str">
        <f t="shared" si="8"/>
        <v/>
      </c>
      <c r="M63" s="128">
        <f t="shared" si="3"/>
        <v>0</v>
      </c>
      <c r="N63" s="521">
        <f t="shared" si="9"/>
        <v>0</v>
      </c>
      <c r="O63" s="129">
        <f t="shared" si="4"/>
        <v>0</v>
      </c>
      <c r="P63" s="130">
        <f t="shared" si="30"/>
        <v>0</v>
      </c>
      <c r="R63" s="466"/>
      <c r="S63" s="467"/>
      <c r="T63" s="467"/>
      <c r="U63" s="467"/>
      <c r="V63" s="467"/>
      <c r="W63" s="467"/>
      <c r="X63" s="467"/>
      <c r="Y63" s="467"/>
      <c r="Z63" s="467"/>
      <c r="AA63" s="467"/>
      <c r="AB63" s="467"/>
      <c r="AC63" s="467"/>
      <c r="AD63" s="467"/>
      <c r="AE63" s="467"/>
      <c r="AF63" s="467"/>
      <c r="AG63" s="467"/>
      <c r="AH63" s="467"/>
      <c r="AI63" s="467"/>
      <c r="AJ63" s="467"/>
      <c r="AK63" s="467"/>
      <c r="AL63" s="467"/>
      <c r="AM63" s="467"/>
      <c r="AN63" s="467"/>
      <c r="AO63" s="467"/>
      <c r="AP63" s="467"/>
      <c r="AQ63" s="467"/>
      <c r="AR63" s="467"/>
      <c r="AS63" s="467"/>
      <c r="AT63" s="467"/>
      <c r="AU63" s="467"/>
      <c r="AV63" s="467"/>
      <c r="AW63" s="468"/>
      <c r="AX63" s="469">
        <f t="shared" si="10"/>
        <v>0</v>
      </c>
      <c r="AY63" s="481" t="str">
        <f t="shared" si="23"/>
        <v/>
      </c>
      <c r="AZ63" s="471">
        <f t="shared" si="24"/>
        <v>0</v>
      </c>
    </row>
    <row r="64" spans="1:52" s="58" customFormat="1" ht="24.9" customHeight="1" x14ac:dyDescent="0.25">
      <c r="A64" s="411" t="s">
        <v>339</v>
      </c>
      <c r="B64" s="96" t="s">
        <v>326</v>
      </c>
      <c r="C64" s="96"/>
      <c r="D64" s="301" t="s">
        <v>363</v>
      </c>
      <c r="E64" s="302" t="s">
        <v>545</v>
      </c>
      <c r="F64" s="227" t="s">
        <v>416</v>
      </c>
      <c r="G64" s="304">
        <v>30.18</v>
      </c>
      <c r="H64" s="96" t="str">
        <f>VLOOKUP($F64,'Leistungswerte UHR Kigas'!$C$6:$F$22,3,FALSE)</f>
        <v>W5</v>
      </c>
      <c r="I64" s="97">
        <f>VLOOKUP(H64,Turnus!$H$9:$I$26,2,FALSE)</f>
        <v>230</v>
      </c>
      <c r="J64" s="126">
        <f t="shared" si="2"/>
        <v>6941.4</v>
      </c>
      <c r="K64" s="127">
        <f>VLOOKUP($F64,'Leistungswerte UHR Kigas'!$C$6:$F$22,4,FALSE)</f>
        <v>0</v>
      </c>
      <c r="L64" s="479" t="str">
        <f t="shared" si="8"/>
        <v/>
      </c>
      <c r="M64" s="128">
        <f t="shared" si="3"/>
        <v>0</v>
      </c>
      <c r="N64" s="521">
        <f t="shared" si="9"/>
        <v>0</v>
      </c>
      <c r="O64" s="129">
        <f t="shared" si="4"/>
        <v>0</v>
      </c>
      <c r="P64" s="130">
        <f t="shared" si="30"/>
        <v>0</v>
      </c>
      <c r="R64" s="466"/>
      <c r="S64" s="467"/>
      <c r="T64" s="467"/>
      <c r="U64" s="467"/>
      <c r="V64" s="467"/>
      <c r="W64" s="467"/>
      <c r="X64" s="467"/>
      <c r="Y64" s="467"/>
      <c r="Z64" s="467"/>
      <c r="AA64" s="467"/>
      <c r="AB64" s="467"/>
      <c r="AC64" s="467"/>
      <c r="AD64" s="467"/>
      <c r="AE64" s="467"/>
      <c r="AF64" s="467"/>
      <c r="AG64" s="467"/>
      <c r="AH64" s="467"/>
      <c r="AI64" s="467"/>
      <c r="AJ64" s="467"/>
      <c r="AK64" s="467"/>
      <c r="AL64" s="467"/>
      <c r="AM64" s="467"/>
      <c r="AN64" s="467"/>
      <c r="AO64" s="467"/>
      <c r="AP64" s="467"/>
      <c r="AQ64" s="467"/>
      <c r="AR64" s="467"/>
      <c r="AS64" s="467"/>
      <c r="AT64" s="467"/>
      <c r="AU64" s="467"/>
      <c r="AV64" s="467"/>
      <c r="AW64" s="468"/>
      <c r="AX64" s="469">
        <f t="shared" si="10"/>
        <v>0</v>
      </c>
      <c r="AY64" s="481" t="str">
        <f t="shared" si="23"/>
        <v/>
      </c>
      <c r="AZ64" s="471">
        <f t="shared" si="24"/>
        <v>0</v>
      </c>
    </row>
    <row r="65" spans="1:52" s="58" customFormat="1" ht="24.9" customHeight="1" x14ac:dyDescent="0.25">
      <c r="A65" s="411" t="s">
        <v>339</v>
      </c>
      <c r="B65" s="96" t="s">
        <v>326</v>
      </c>
      <c r="C65" s="96"/>
      <c r="D65" s="301" t="s">
        <v>364</v>
      </c>
      <c r="E65" s="302" t="s">
        <v>545</v>
      </c>
      <c r="F65" s="227" t="s">
        <v>416</v>
      </c>
      <c r="G65" s="304">
        <v>31.96</v>
      </c>
      <c r="H65" s="96" t="str">
        <f>VLOOKUP($F65,'Leistungswerte UHR Kigas'!$C$6:$F$22,3,FALSE)</f>
        <v>W5</v>
      </c>
      <c r="I65" s="97">
        <f>VLOOKUP(H65,Turnus!$H$9:$I$26,2,FALSE)</f>
        <v>230</v>
      </c>
      <c r="J65" s="126">
        <f t="shared" si="2"/>
        <v>7350.8</v>
      </c>
      <c r="K65" s="127">
        <f>VLOOKUP($F65,'Leistungswerte UHR Kigas'!$C$6:$F$22,4,FALSE)</f>
        <v>0</v>
      </c>
      <c r="L65" s="479" t="str">
        <f t="shared" si="8"/>
        <v/>
      </c>
      <c r="M65" s="128">
        <f t="shared" si="3"/>
        <v>0</v>
      </c>
      <c r="N65" s="521">
        <f t="shared" si="9"/>
        <v>0</v>
      </c>
      <c r="O65" s="129">
        <f t="shared" si="4"/>
        <v>0</v>
      </c>
      <c r="P65" s="130">
        <f t="shared" si="30"/>
        <v>0</v>
      </c>
      <c r="R65" s="466"/>
      <c r="S65" s="467"/>
      <c r="T65" s="467"/>
      <c r="U65" s="467"/>
      <c r="V65" s="467"/>
      <c r="W65" s="467"/>
      <c r="X65" s="467"/>
      <c r="Y65" s="467"/>
      <c r="Z65" s="467"/>
      <c r="AA65" s="467"/>
      <c r="AB65" s="467"/>
      <c r="AC65" s="467"/>
      <c r="AD65" s="467"/>
      <c r="AE65" s="467"/>
      <c r="AF65" s="467"/>
      <c r="AG65" s="467"/>
      <c r="AH65" s="467"/>
      <c r="AI65" s="467"/>
      <c r="AJ65" s="467"/>
      <c r="AK65" s="467"/>
      <c r="AL65" s="467"/>
      <c r="AM65" s="467"/>
      <c r="AN65" s="467"/>
      <c r="AO65" s="467"/>
      <c r="AP65" s="467"/>
      <c r="AQ65" s="467"/>
      <c r="AR65" s="467"/>
      <c r="AS65" s="467"/>
      <c r="AT65" s="467"/>
      <c r="AU65" s="467"/>
      <c r="AV65" s="467"/>
      <c r="AW65" s="468"/>
      <c r="AX65" s="469">
        <f t="shared" si="10"/>
        <v>0</v>
      </c>
      <c r="AY65" s="481" t="str">
        <f t="shared" si="23"/>
        <v/>
      </c>
      <c r="AZ65" s="471">
        <f t="shared" si="24"/>
        <v>0</v>
      </c>
    </row>
    <row r="66" spans="1:52" s="58" customFormat="1" ht="24.9" customHeight="1" x14ac:dyDescent="0.25">
      <c r="A66" s="411" t="s">
        <v>339</v>
      </c>
      <c r="B66" s="96" t="s">
        <v>326</v>
      </c>
      <c r="C66" s="96"/>
      <c r="D66" s="301" t="s">
        <v>165</v>
      </c>
      <c r="E66" s="302" t="s">
        <v>545</v>
      </c>
      <c r="F66" s="227" t="s">
        <v>424</v>
      </c>
      <c r="G66" s="304">
        <v>10.42</v>
      </c>
      <c r="H66" s="96" t="str">
        <f>VLOOKUP($F66,'Leistungswerte UHR Kigas'!$C$6:$F$22,3,FALSE)</f>
        <v>W1</v>
      </c>
      <c r="I66" s="97">
        <f>VLOOKUP(H66,Turnus!$H$9:$I$26,2,FALSE)</f>
        <v>48</v>
      </c>
      <c r="J66" s="126">
        <f t="shared" si="2"/>
        <v>500.15999999999997</v>
      </c>
      <c r="K66" s="127">
        <f>VLOOKUP($F66,'Leistungswerte UHR Kigas'!$C$6:$F$22,4,FALSE)</f>
        <v>0</v>
      </c>
      <c r="L66" s="479" t="str">
        <f t="shared" si="8"/>
        <v/>
      </c>
      <c r="M66" s="128">
        <f t="shared" si="3"/>
        <v>0</v>
      </c>
      <c r="N66" s="521">
        <f t="shared" si="9"/>
        <v>0</v>
      </c>
      <c r="O66" s="129">
        <f t="shared" si="4"/>
        <v>0</v>
      </c>
      <c r="P66" s="130">
        <f t="shared" si="30"/>
        <v>0</v>
      </c>
      <c r="R66" s="466"/>
      <c r="S66" s="467"/>
      <c r="T66" s="467"/>
      <c r="U66" s="467"/>
      <c r="V66" s="467"/>
      <c r="W66" s="467"/>
      <c r="X66" s="467"/>
      <c r="Y66" s="467"/>
      <c r="Z66" s="467"/>
      <c r="AA66" s="467"/>
      <c r="AB66" s="467"/>
      <c r="AC66" s="467"/>
      <c r="AD66" s="467"/>
      <c r="AE66" s="467"/>
      <c r="AF66" s="467"/>
      <c r="AG66" s="467"/>
      <c r="AH66" s="467"/>
      <c r="AI66" s="467"/>
      <c r="AJ66" s="467"/>
      <c r="AK66" s="467"/>
      <c r="AL66" s="467"/>
      <c r="AM66" s="467"/>
      <c r="AN66" s="467"/>
      <c r="AO66" s="467"/>
      <c r="AP66" s="467"/>
      <c r="AQ66" s="467"/>
      <c r="AR66" s="467"/>
      <c r="AS66" s="467"/>
      <c r="AT66" s="467"/>
      <c r="AU66" s="467"/>
      <c r="AV66" s="467"/>
      <c r="AW66" s="468"/>
      <c r="AX66" s="469">
        <f t="shared" si="10"/>
        <v>0</v>
      </c>
      <c r="AY66" s="481" t="str">
        <f t="shared" si="23"/>
        <v/>
      </c>
      <c r="AZ66" s="471">
        <f t="shared" si="24"/>
        <v>0</v>
      </c>
    </row>
    <row r="67" spans="1:52" s="58" customFormat="1" ht="24.9" customHeight="1" x14ac:dyDescent="0.25">
      <c r="A67" s="411" t="s">
        <v>339</v>
      </c>
      <c r="B67" s="96" t="s">
        <v>326</v>
      </c>
      <c r="C67" s="96"/>
      <c r="D67" s="301" t="s">
        <v>365</v>
      </c>
      <c r="E67" s="229" t="s">
        <v>544</v>
      </c>
      <c r="F67" s="227" t="s">
        <v>416</v>
      </c>
      <c r="G67" s="304">
        <v>32.06</v>
      </c>
      <c r="H67" s="96" t="str">
        <f>VLOOKUP($F67,'Leistungswerte UHR Kigas'!$C$6:$F$22,3,FALSE)</f>
        <v>W5</v>
      </c>
      <c r="I67" s="97">
        <f>VLOOKUP(H67,Turnus!$H$9:$I$26,2,FALSE)</f>
        <v>230</v>
      </c>
      <c r="J67" s="126">
        <f t="shared" si="2"/>
        <v>7373.8</v>
      </c>
      <c r="K67" s="127">
        <f>VLOOKUP($F67,'Leistungswerte UHR Kigas'!$C$6:$F$22,4,FALSE)</f>
        <v>0</v>
      </c>
      <c r="L67" s="479" t="str">
        <f t="shared" si="8"/>
        <v/>
      </c>
      <c r="M67" s="128">
        <f t="shared" si="3"/>
        <v>0</v>
      </c>
      <c r="N67" s="521">
        <f t="shared" si="9"/>
        <v>0</v>
      </c>
      <c r="O67" s="129">
        <f t="shared" si="4"/>
        <v>0</v>
      </c>
      <c r="P67" s="130">
        <f t="shared" si="30"/>
        <v>0</v>
      </c>
      <c r="R67" s="466"/>
      <c r="S67" s="467"/>
      <c r="T67" s="467"/>
      <c r="U67" s="467"/>
      <c r="V67" s="467"/>
      <c r="W67" s="467"/>
      <c r="X67" s="467"/>
      <c r="Y67" s="467"/>
      <c r="Z67" s="467"/>
      <c r="AA67" s="467"/>
      <c r="AB67" s="467"/>
      <c r="AC67" s="467"/>
      <c r="AD67" s="467"/>
      <c r="AE67" s="467"/>
      <c r="AF67" s="467"/>
      <c r="AG67" s="467"/>
      <c r="AH67" s="467"/>
      <c r="AI67" s="467"/>
      <c r="AJ67" s="467"/>
      <c r="AK67" s="467"/>
      <c r="AL67" s="467"/>
      <c r="AM67" s="467"/>
      <c r="AN67" s="467"/>
      <c r="AO67" s="467"/>
      <c r="AP67" s="467"/>
      <c r="AQ67" s="467"/>
      <c r="AR67" s="467"/>
      <c r="AS67" s="467"/>
      <c r="AT67" s="467"/>
      <c r="AU67" s="467"/>
      <c r="AV67" s="467"/>
      <c r="AW67" s="468"/>
      <c r="AX67" s="469">
        <f t="shared" si="10"/>
        <v>0</v>
      </c>
      <c r="AY67" s="481" t="str">
        <f t="shared" si="23"/>
        <v/>
      </c>
      <c r="AZ67" s="471">
        <f t="shared" si="24"/>
        <v>0</v>
      </c>
    </row>
    <row r="68" spans="1:52" s="58" customFormat="1" ht="24.9" customHeight="1" x14ac:dyDescent="0.25">
      <c r="A68" s="411" t="s">
        <v>339</v>
      </c>
      <c r="B68" s="96" t="s">
        <v>326</v>
      </c>
      <c r="C68" s="96"/>
      <c r="D68" s="301" t="s">
        <v>366</v>
      </c>
      <c r="E68" s="229" t="s">
        <v>544</v>
      </c>
      <c r="F68" s="227" t="s">
        <v>416</v>
      </c>
      <c r="G68" s="304">
        <v>30.22</v>
      </c>
      <c r="H68" s="96" t="str">
        <f>VLOOKUP($F68,'Leistungswerte UHR Kigas'!$C$6:$F$22,3,FALSE)</f>
        <v>W5</v>
      </c>
      <c r="I68" s="97">
        <f>VLOOKUP(H68,Turnus!$H$9:$I$26,2,FALSE)</f>
        <v>230</v>
      </c>
      <c r="J68" s="126">
        <f t="shared" si="2"/>
        <v>6950.5999999999995</v>
      </c>
      <c r="K68" s="127">
        <f>VLOOKUP($F68,'Leistungswerte UHR Kigas'!$C$6:$F$22,4,FALSE)</f>
        <v>0</v>
      </c>
      <c r="L68" s="479" t="str">
        <f t="shared" si="8"/>
        <v/>
      </c>
      <c r="M68" s="128">
        <f t="shared" si="3"/>
        <v>0</v>
      </c>
      <c r="N68" s="521">
        <f t="shared" si="9"/>
        <v>0</v>
      </c>
      <c r="O68" s="129">
        <f t="shared" si="4"/>
        <v>0</v>
      </c>
      <c r="P68" s="130">
        <f t="shared" si="30"/>
        <v>0</v>
      </c>
      <c r="R68" s="466"/>
      <c r="S68" s="467"/>
      <c r="T68" s="467"/>
      <c r="U68" s="467"/>
      <c r="V68" s="467"/>
      <c r="W68" s="467"/>
      <c r="X68" s="467"/>
      <c r="Y68" s="467"/>
      <c r="Z68" s="467"/>
      <c r="AA68" s="467"/>
      <c r="AB68" s="467"/>
      <c r="AC68" s="467"/>
      <c r="AD68" s="467"/>
      <c r="AE68" s="467"/>
      <c r="AF68" s="467"/>
      <c r="AG68" s="467"/>
      <c r="AH68" s="467"/>
      <c r="AI68" s="467"/>
      <c r="AJ68" s="467"/>
      <c r="AK68" s="467"/>
      <c r="AL68" s="467"/>
      <c r="AM68" s="467"/>
      <c r="AN68" s="467"/>
      <c r="AO68" s="467"/>
      <c r="AP68" s="467"/>
      <c r="AQ68" s="467"/>
      <c r="AR68" s="467"/>
      <c r="AS68" s="467"/>
      <c r="AT68" s="467"/>
      <c r="AU68" s="467"/>
      <c r="AV68" s="467"/>
      <c r="AW68" s="468"/>
      <c r="AX68" s="469">
        <f t="shared" si="10"/>
        <v>0</v>
      </c>
      <c r="AY68" s="481" t="str">
        <f t="shared" si="23"/>
        <v/>
      </c>
      <c r="AZ68" s="471">
        <f t="shared" si="24"/>
        <v>0</v>
      </c>
    </row>
    <row r="69" spans="1:52" s="58" customFormat="1" ht="26.25" customHeight="1" x14ac:dyDescent="0.3">
      <c r="A69" s="55"/>
      <c r="B69" s="55"/>
      <c r="C69" s="55"/>
      <c r="D69" s="55"/>
      <c r="E69" s="55"/>
      <c r="F69" s="55"/>
      <c r="G69" s="55"/>
      <c r="H69" s="56"/>
      <c r="I69" s="56"/>
      <c r="J69" s="56"/>
      <c r="K69" s="56"/>
      <c r="L69" s="56"/>
      <c r="M69" s="93"/>
      <c r="N69" s="98"/>
      <c r="O69" s="99"/>
      <c r="P69" s="407"/>
      <c r="R69" s="466"/>
      <c r="S69" s="470"/>
      <c r="T69" s="470"/>
      <c r="U69" s="470"/>
      <c r="V69" s="470"/>
      <c r="W69" s="470"/>
      <c r="X69" s="470"/>
      <c r="Y69" s="470"/>
      <c r="Z69" s="470"/>
      <c r="AA69" s="470"/>
      <c r="AB69" s="470"/>
      <c r="AC69" s="470"/>
      <c r="AD69" s="470"/>
      <c r="AE69" s="470"/>
      <c r="AF69" s="470"/>
      <c r="AG69" s="470"/>
      <c r="AH69" s="470"/>
      <c r="AI69" s="470"/>
      <c r="AJ69" s="470"/>
      <c r="AK69" s="470"/>
      <c r="AL69" s="470"/>
      <c r="AM69" s="470"/>
      <c r="AN69" s="470"/>
      <c r="AO69" s="470"/>
      <c r="AP69" s="470"/>
      <c r="AQ69" s="470"/>
      <c r="AR69" s="470"/>
      <c r="AS69" s="470"/>
      <c r="AT69" s="470"/>
      <c r="AU69" s="470"/>
      <c r="AV69" s="470"/>
      <c r="AW69" s="470"/>
      <c r="AX69" s="470"/>
      <c r="AY69" s="480">
        <f>SUM(AY8:AY68)</f>
        <v>0</v>
      </c>
      <c r="AZ69" s="472">
        <f>SUM(AZ8:AZ68)</f>
        <v>0</v>
      </c>
    </row>
    <row r="70" spans="1:52" ht="20.25" customHeight="1" x14ac:dyDescent="0.2">
      <c r="E70" s="60"/>
      <c r="F70" s="60"/>
      <c r="H70" s="60"/>
      <c r="I70" s="60"/>
      <c r="J70" s="60"/>
      <c r="K70" s="60"/>
      <c r="L70" s="60"/>
      <c r="M70" s="60"/>
      <c r="N70" s="60"/>
      <c r="O70" s="455"/>
      <c r="P70" s="103"/>
      <c r="R70" s="466"/>
      <c r="S70" s="60"/>
      <c r="T70" s="60"/>
      <c r="U70" s="60"/>
      <c r="V70" s="60"/>
      <c r="W70" s="60"/>
      <c r="X70" s="60"/>
      <c r="Y70" s="60"/>
      <c r="Z70" s="60"/>
      <c r="AA70" s="60"/>
      <c r="AB70" s="60"/>
      <c r="AC70" s="60"/>
      <c r="AD70" s="60"/>
      <c r="AE70" s="60"/>
      <c r="AF70" s="60"/>
      <c r="AG70" s="60"/>
      <c r="AH70" s="60"/>
      <c r="AI70" s="60"/>
      <c r="AJ70" s="60"/>
      <c r="AK70" s="60"/>
      <c r="AL70" s="60"/>
      <c r="AM70" s="60"/>
      <c r="AN70" s="60"/>
      <c r="AO70" s="60"/>
      <c r="AP70" s="60"/>
      <c r="AQ70" s="60"/>
      <c r="AR70" s="60"/>
      <c r="AS70" s="60"/>
      <c r="AT70" s="60"/>
      <c r="AU70" s="60"/>
      <c r="AV70" s="60"/>
      <c r="AW70" s="60"/>
      <c r="AX70" s="60"/>
      <c r="AY70" s="60"/>
      <c r="AZ70" s="60"/>
    </row>
    <row r="71" spans="1:52" ht="13.2" x14ac:dyDescent="0.2">
      <c r="B71" s="53"/>
      <c r="C71" s="53"/>
      <c r="D71" s="53"/>
      <c r="G71" s="53"/>
      <c r="H71" s="53"/>
      <c r="I71" s="53"/>
      <c r="J71" s="53"/>
      <c r="K71" s="53"/>
      <c r="L71" s="53"/>
      <c r="M71" s="53"/>
      <c r="N71" s="53"/>
      <c r="R71" s="466"/>
      <c r="S71" s="60"/>
      <c r="T71" s="60"/>
      <c r="U71" s="60"/>
      <c r="V71" s="60"/>
      <c r="W71" s="60"/>
      <c r="X71" s="60"/>
      <c r="Y71" s="60"/>
      <c r="Z71" s="60"/>
      <c r="AA71" s="60"/>
      <c r="AB71" s="60"/>
      <c r="AC71" s="60"/>
      <c r="AD71" s="60"/>
      <c r="AE71" s="60"/>
      <c r="AF71" s="60"/>
      <c r="AG71" s="60"/>
      <c r="AH71" s="60"/>
      <c r="AI71" s="60"/>
      <c r="AJ71" s="60"/>
      <c r="AK71" s="60"/>
      <c r="AL71" s="60"/>
      <c r="AM71" s="60"/>
      <c r="AN71" s="60"/>
      <c r="AO71" s="60"/>
      <c r="AP71" s="60"/>
      <c r="AQ71" s="60"/>
      <c r="AR71" s="60"/>
      <c r="AS71" s="60"/>
      <c r="AT71" s="60"/>
      <c r="AU71" s="60"/>
      <c r="AV71" s="60"/>
      <c r="AW71" s="60"/>
      <c r="AX71" s="60"/>
      <c r="AY71" s="60"/>
      <c r="AZ71" s="60"/>
    </row>
    <row r="72" spans="1:52" ht="12.75" customHeight="1" x14ac:dyDescent="0.2">
      <c r="B72" s="53"/>
      <c r="C72" s="53"/>
      <c r="D72" s="53"/>
      <c r="G72" s="53"/>
      <c r="H72" s="53"/>
      <c r="I72" s="53"/>
      <c r="J72" s="53"/>
      <c r="K72" s="53"/>
      <c r="L72" s="53"/>
      <c r="M72" s="53"/>
      <c r="N72" s="53"/>
      <c r="R72" s="466"/>
      <c r="S72" s="60"/>
      <c r="T72" s="60"/>
      <c r="U72" s="60"/>
      <c r="V72" s="60"/>
      <c r="W72" s="60"/>
      <c r="X72" s="60"/>
      <c r="Y72" s="60"/>
      <c r="Z72" s="60"/>
      <c r="AA72" s="60"/>
      <c r="AB72" s="60"/>
      <c r="AC72" s="60"/>
      <c r="AD72" s="60"/>
      <c r="AE72" s="60"/>
      <c r="AF72" s="60"/>
      <c r="AG72" s="60"/>
      <c r="AH72" s="60"/>
      <c r="AI72" s="60"/>
      <c r="AJ72" s="60"/>
      <c r="AK72" s="60"/>
      <c r="AL72" s="60"/>
      <c r="AM72" s="60"/>
      <c r="AN72" s="60"/>
      <c r="AO72" s="60"/>
      <c r="AP72" s="60"/>
      <c r="AQ72" s="60"/>
      <c r="AR72" s="60"/>
      <c r="AS72" s="60"/>
      <c r="AT72" s="60"/>
      <c r="AU72" s="60"/>
      <c r="AV72" s="60"/>
      <c r="AW72" s="60"/>
      <c r="AX72" s="60"/>
      <c r="AY72" s="60"/>
      <c r="AZ72" s="60"/>
    </row>
    <row r="73" spans="1:52" s="104" customFormat="1" ht="12.75" customHeight="1" x14ac:dyDescent="0.2">
      <c r="B73" s="53"/>
      <c r="C73" s="53"/>
      <c r="D73" s="53"/>
      <c r="E73" s="53"/>
      <c r="F73" s="53"/>
      <c r="G73" s="53"/>
      <c r="H73" s="53"/>
      <c r="I73" s="53"/>
      <c r="J73" s="53"/>
      <c r="K73" s="53"/>
      <c r="L73" s="53"/>
      <c r="M73" s="53"/>
      <c r="N73" s="53"/>
      <c r="O73" s="106"/>
      <c r="P73" s="106"/>
      <c r="Q73" s="53"/>
      <c r="R73" s="466"/>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c r="AY73" s="60"/>
      <c r="AZ73" s="60"/>
    </row>
    <row r="74" spans="1:52" s="104" customFormat="1" ht="12.75" customHeight="1" x14ac:dyDescent="0.2">
      <c r="B74" s="53"/>
      <c r="C74" s="53"/>
      <c r="D74" s="53"/>
      <c r="E74" s="53"/>
      <c r="F74" s="53"/>
      <c r="G74" s="53"/>
      <c r="H74" s="53"/>
      <c r="I74" s="53"/>
      <c r="J74" s="53"/>
      <c r="K74" s="53"/>
      <c r="L74" s="53"/>
      <c r="M74" s="53"/>
      <c r="N74" s="53"/>
      <c r="O74" s="106"/>
      <c r="P74" s="106"/>
      <c r="Q74" s="53"/>
      <c r="R74" s="466"/>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row>
    <row r="75" spans="1:52" s="104" customFormat="1" ht="12.75" customHeight="1" x14ac:dyDescent="0.2">
      <c r="B75" s="53"/>
      <c r="C75" s="53"/>
      <c r="D75" s="53"/>
      <c r="E75" s="53"/>
      <c r="F75" s="53"/>
      <c r="G75" s="53"/>
      <c r="H75" s="53"/>
      <c r="I75" s="53"/>
      <c r="J75" s="53"/>
      <c r="K75" s="53"/>
      <c r="L75" s="53"/>
      <c r="M75" s="53"/>
      <c r="N75" s="53"/>
      <c r="O75" s="106"/>
      <c r="P75" s="106"/>
      <c r="Q75" s="53"/>
      <c r="R75" s="466"/>
      <c r="S75" s="60"/>
      <c r="T75" s="60"/>
      <c r="U75" s="60"/>
      <c r="V75" s="60"/>
      <c r="W75" s="60"/>
      <c r="X75" s="60"/>
      <c r="Y75" s="60"/>
      <c r="Z75" s="60"/>
      <c r="AA75" s="60"/>
      <c r="AB75" s="60"/>
      <c r="AC75" s="60"/>
      <c r="AD75" s="60"/>
      <c r="AE75" s="60"/>
      <c r="AF75" s="60"/>
      <c r="AG75" s="60"/>
      <c r="AH75" s="60"/>
      <c r="AI75" s="60"/>
      <c r="AJ75" s="60"/>
      <c r="AK75" s="60"/>
      <c r="AL75" s="60"/>
      <c r="AM75" s="60"/>
      <c r="AN75" s="60"/>
      <c r="AO75" s="60"/>
      <c r="AP75" s="60"/>
      <c r="AQ75" s="60"/>
      <c r="AR75" s="60"/>
      <c r="AS75" s="60"/>
      <c r="AT75" s="60"/>
      <c r="AU75" s="60"/>
      <c r="AV75" s="60"/>
      <c r="AW75" s="60"/>
      <c r="AX75" s="60"/>
      <c r="AY75" s="60"/>
      <c r="AZ75" s="60"/>
    </row>
    <row r="76" spans="1:52" s="104" customFormat="1" ht="12.75" customHeight="1" x14ac:dyDescent="0.2">
      <c r="B76" s="53"/>
      <c r="C76" s="53"/>
      <c r="D76" s="53"/>
      <c r="E76" s="53"/>
      <c r="F76" s="53"/>
      <c r="G76" s="53"/>
      <c r="H76" s="53"/>
      <c r="I76" s="53"/>
      <c r="J76" s="53"/>
      <c r="K76" s="53"/>
      <c r="L76" s="53"/>
      <c r="M76" s="53"/>
      <c r="N76" s="53"/>
      <c r="O76" s="106"/>
      <c r="P76" s="106"/>
      <c r="Q76" s="53"/>
      <c r="R76" s="466"/>
      <c r="S76" s="60"/>
      <c r="T76" s="60"/>
      <c r="U76" s="60"/>
      <c r="V76" s="60"/>
      <c r="W76" s="60"/>
      <c r="X76" s="60"/>
      <c r="Y76" s="60"/>
      <c r="Z76" s="60"/>
      <c r="AA76" s="60"/>
      <c r="AB76" s="60"/>
      <c r="AC76" s="60"/>
      <c r="AD76" s="60"/>
      <c r="AE76" s="60"/>
      <c r="AF76" s="60"/>
      <c r="AG76" s="60"/>
      <c r="AH76" s="60"/>
      <c r="AI76" s="60"/>
      <c r="AJ76" s="60"/>
      <c r="AK76" s="60"/>
      <c r="AL76" s="60"/>
      <c r="AM76" s="60"/>
      <c r="AN76" s="60"/>
      <c r="AO76" s="60"/>
      <c r="AP76" s="60"/>
      <c r="AQ76" s="60"/>
      <c r="AR76" s="60"/>
      <c r="AS76" s="60"/>
      <c r="AT76" s="60"/>
      <c r="AU76" s="60"/>
      <c r="AV76" s="60"/>
      <c r="AW76" s="60"/>
      <c r="AX76" s="60"/>
      <c r="AY76" s="60"/>
      <c r="AZ76" s="60"/>
    </row>
    <row r="77" spans="1:52" s="104" customFormat="1" ht="13.2" x14ac:dyDescent="0.2">
      <c r="B77" s="53"/>
      <c r="C77" s="53"/>
      <c r="D77" s="53"/>
      <c r="E77" s="53"/>
      <c r="F77" s="53"/>
      <c r="G77" s="53"/>
      <c r="H77" s="53"/>
      <c r="I77" s="53"/>
      <c r="J77" s="53"/>
      <c r="K77" s="53"/>
      <c r="L77" s="53"/>
      <c r="M77" s="53"/>
      <c r="N77" s="53"/>
      <c r="O77" s="106"/>
      <c r="P77" s="106"/>
      <c r="Q77" s="53"/>
      <c r="R77" s="466"/>
      <c r="S77" s="60"/>
      <c r="T77" s="60"/>
      <c r="U77" s="60"/>
      <c r="V77" s="60"/>
      <c r="W77" s="60"/>
      <c r="X77" s="60"/>
      <c r="Y77" s="60"/>
      <c r="Z77" s="60"/>
      <c r="AA77" s="60"/>
      <c r="AB77" s="60"/>
      <c r="AC77" s="60"/>
      <c r="AD77" s="60"/>
      <c r="AE77" s="60"/>
      <c r="AF77" s="60"/>
      <c r="AG77" s="60"/>
      <c r="AH77" s="60"/>
      <c r="AI77" s="60"/>
      <c r="AJ77" s="60"/>
      <c r="AK77" s="60"/>
      <c r="AL77" s="60"/>
      <c r="AM77" s="60"/>
      <c r="AN77" s="60"/>
      <c r="AO77" s="60"/>
      <c r="AP77" s="60"/>
      <c r="AQ77" s="60"/>
      <c r="AR77" s="60"/>
      <c r="AS77" s="60"/>
      <c r="AT77" s="60"/>
      <c r="AU77" s="60"/>
      <c r="AV77" s="60"/>
      <c r="AW77" s="60"/>
      <c r="AX77" s="60"/>
      <c r="AY77" s="60"/>
      <c r="AZ77" s="60"/>
    </row>
    <row r="78" spans="1:52" s="104" customFormat="1" ht="13.2" x14ac:dyDescent="0.2">
      <c r="B78" s="53"/>
      <c r="C78" s="53"/>
      <c r="D78" s="53"/>
      <c r="E78" s="53"/>
      <c r="F78" s="53"/>
      <c r="G78" s="53"/>
      <c r="H78" s="53"/>
      <c r="I78" s="53"/>
      <c r="J78" s="53"/>
      <c r="K78" s="53"/>
      <c r="L78" s="53"/>
      <c r="M78" s="53"/>
      <c r="N78" s="53"/>
      <c r="O78" s="106"/>
      <c r="P78" s="106"/>
      <c r="Q78" s="53"/>
      <c r="R78" s="466"/>
      <c r="S78" s="60"/>
      <c r="T78" s="60"/>
      <c r="U78" s="60"/>
      <c r="V78" s="60"/>
      <c r="W78" s="60"/>
      <c r="X78" s="60"/>
      <c r="Y78" s="60"/>
      <c r="Z78" s="60"/>
      <c r="AA78" s="60"/>
      <c r="AB78" s="60"/>
      <c r="AC78" s="60"/>
      <c r="AD78" s="60"/>
      <c r="AE78" s="60"/>
      <c r="AF78" s="60"/>
      <c r="AG78" s="60"/>
      <c r="AH78" s="60"/>
      <c r="AI78" s="60"/>
      <c r="AJ78" s="60"/>
      <c r="AK78" s="60"/>
      <c r="AL78" s="60"/>
      <c r="AM78" s="60"/>
      <c r="AN78" s="60"/>
      <c r="AO78" s="60"/>
      <c r="AP78" s="60"/>
      <c r="AQ78" s="60"/>
      <c r="AR78" s="60"/>
      <c r="AS78" s="60"/>
      <c r="AT78" s="60"/>
      <c r="AU78" s="60"/>
      <c r="AV78" s="60"/>
      <c r="AW78" s="60"/>
      <c r="AX78" s="60"/>
      <c r="AY78" s="60"/>
      <c r="AZ78" s="60"/>
    </row>
    <row r="79" spans="1:52" s="104" customFormat="1" ht="13.2" x14ac:dyDescent="0.2">
      <c r="B79" s="60"/>
      <c r="C79" s="60"/>
      <c r="D79" s="60"/>
      <c r="E79" s="60"/>
      <c r="F79" s="60"/>
      <c r="G79" s="60"/>
      <c r="H79" s="60"/>
      <c r="I79" s="60"/>
      <c r="J79" s="60"/>
      <c r="K79" s="60"/>
      <c r="L79" s="60"/>
      <c r="M79" s="60"/>
      <c r="N79" s="60"/>
      <c r="O79" s="106"/>
      <c r="P79" s="106"/>
      <c r="Q79" s="53"/>
      <c r="R79" s="466"/>
      <c r="S79" s="60"/>
      <c r="T79" s="60"/>
      <c r="U79" s="60"/>
      <c r="V79" s="60"/>
      <c r="W79" s="60"/>
      <c r="X79" s="60"/>
      <c r="Y79" s="60"/>
      <c r="Z79" s="60"/>
      <c r="AA79" s="60"/>
      <c r="AB79" s="60"/>
      <c r="AC79" s="60"/>
      <c r="AD79" s="60"/>
      <c r="AE79" s="60"/>
      <c r="AF79" s="60"/>
      <c r="AG79" s="60"/>
      <c r="AH79" s="60"/>
      <c r="AI79" s="60"/>
      <c r="AJ79" s="60"/>
      <c r="AK79" s="60"/>
      <c r="AL79" s="60"/>
      <c r="AM79" s="60"/>
      <c r="AN79" s="60"/>
      <c r="AO79" s="60"/>
      <c r="AP79" s="60"/>
      <c r="AQ79" s="60"/>
      <c r="AR79" s="60"/>
      <c r="AS79" s="60"/>
      <c r="AT79" s="60"/>
      <c r="AU79" s="60"/>
      <c r="AV79" s="60"/>
      <c r="AW79" s="60"/>
      <c r="AX79" s="60"/>
      <c r="AY79" s="60"/>
      <c r="AZ79" s="60"/>
    </row>
    <row r="80" spans="1:52" s="104" customFormat="1" ht="13.2" x14ac:dyDescent="0.2">
      <c r="B80" s="60"/>
      <c r="C80" s="60"/>
      <c r="D80" s="60"/>
      <c r="E80" s="60"/>
      <c r="F80" s="60"/>
      <c r="G80" s="60"/>
      <c r="H80" s="60"/>
      <c r="I80" s="60"/>
      <c r="J80" s="60"/>
      <c r="K80" s="60"/>
      <c r="L80" s="60"/>
      <c r="M80" s="60"/>
      <c r="N80" s="60"/>
      <c r="O80" s="106"/>
      <c r="P80" s="106"/>
      <c r="Q80" s="53"/>
      <c r="R80" s="466"/>
      <c r="S80" s="60"/>
      <c r="T80" s="60"/>
      <c r="U80" s="60"/>
      <c r="V80" s="60"/>
      <c r="W80" s="60"/>
      <c r="X80" s="60"/>
      <c r="Y80" s="60"/>
      <c r="Z80" s="60"/>
      <c r="AA80" s="60"/>
      <c r="AB80" s="60"/>
      <c r="AC80" s="60"/>
      <c r="AD80" s="60"/>
      <c r="AE80" s="60"/>
      <c r="AF80" s="60"/>
      <c r="AG80" s="60"/>
      <c r="AH80" s="60"/>
      <c r="AI80" s="60"/>
      <c r="AJ80" s="60"/>
      <c r="AK80" s="60"/>
      <c r="AL80" s="60"/>
      <c r="AM80" s="60"/>
      <c r="AN80" s="60"/>
      <c r="AO80" s="60"/>
      <c r="AP80" s="60"/>
      <c r="AQ80" s="60"/>
      <c r="AR80" s="60"/>
      <c r="AS80" s="60"/>
      <c r="AT80" s="60"/>
      <c r="AU80" s="60"/>
      <c r="AV80" s="60"/>
      <c r="AW80" s="60"/>
      <c r="AX80" s="60"/>
      <c r="AY80" s="60"/>
      <c r="AZ80" s="60"/>
    </row>
    <row r="81" spans="2:52" s="104" customFormat="1" ht="13.2" x14ac:dyDescent="0.2">
      <c r="B81" s="60"/>
      <c r="C81" s="60"/>
      <c r="D81" s="60"/>
      <c r="E81" s="60"/>
      <c r="F81" s="60"/>
      <c r="G81" s="60"/>
      <c r="H81" s="60"/>
      <c r="I81" s="60"/>
      <c r="J81" s="60"/>
      <c r="K81" s="60"/>
      <c r="L81" s="60"/>
      <c r="M81" s="60"/>
      <c r="N81" s="60"/>
      <c r="O81" s="106"/>
      <c r="P81" s="106"/>
      <c r="Q81" s="53"/>
      <c r="R81" s="466"/>
      <c r="S81" s="60"/>
      <c r="T81" s="60"/>
      <c r="U81" s="60"/>
      <c r="V81" s="60"/>
      <c r="W81" s="60"/>
      <c r="X81" s="60"/>
      <c r="Y81" s="60"/>
      <c r="Z81" s="60"/>
      <c r="AA81" s="60"/>
      <c r="AB81" s="60"/>
      <c r="AC81" s="60"/>
      <c r="AD81" s="60"/>
      <c r="AE81" s="60"/>
      <c r="AF81" s="60"/>
      <c r="AG81" s="60"/>
      <c r="AH81" s="60"/>
      <c r="AI81" s="60"/>
      <c r="AJ81" s="60"/>
      <c r="AK81" s="60"/>
      <c r="AL81" s="60"/>
      <c r="AM81" s="60"/>
      <c r="AN81" s="60"/>
      <c r="AO81" s="60"/>
      <c r="AP81" s="60"/>
      <c r="AQ81" s="60"/>
      <c r="AR81" s="60"/>
      <c r="AS81" s="60"/>
      <c r="AT81" s="60"/>
      <c r="AU81" s="60"/>
      <c r="AV81" s="60"/>
      <c r="AW81" s="60"/>
      <c r="AX81" s="60"/>
      <c r="AY81" s="60"/>
      <c r="AZ81" s="60"/>
    </row>
    <row r="82" spans="2:52" s="104" customFormat="1" ht="13.2" x14ac:dyDescent="0.2">
      <c r="B82" s="60"/>
      <c r="C82" s="60"/>
      <c r="D82" s="60"/>
      <c r="E82" s="60"/>
      <c r="F82" s="60"/>
      <c r="G82" s="60"/>
      <c r="H82" s="60"/>
      <c r="I82" s="60"/>
      <c r="J82" s="60"/>
      <c r="K82" s="60"/>
      <c r="L82" s="60"/>
      <c r="M82" s="60"/>
      <c r="N82" s="60"/>
      <c r="O82" s="106"/>
      <c r="P82" s="106"/>
      <c r="Q82" s="53"/>
      <c r="R82" s="466"/>
      <c r="S82" s="60"/>
      <c r="T82" s="60"/>
      <c r="U82" s="60"/>
      <c r="V82" s="60"/>
      <c r="W82" s="60"/>
      <c r="X82" s="60"/>
      <c r="Y82" s="60"/>
      <c r="Z82" s="60"/>
      <c r="AA82" s="60"/>
      <c r="AB82" s="60"/>
      <c r="AC82" s="60"/>
      <c r="AD82" s="60"/>
      <c r="AE82" s="60"/>
      <c r="AF82" s="60"/>
      <c r="AG82" s="60"/>
      <c r="AH82" s="60"/>
      <c r="AI82" s="60"/>
      <c r="AJ82" s="60"/>
      <c r="AK82" s="60"/>
      <c r="AL82" s="60"/>
      <c r="AM82" s="60"/>
      <c r="AN82" s="60"/>
      <c r="AO82" s="60"/>
      <c r="AP82" s="60"/>
      <c r="AQ82" s="60"/>
      <c r="AR82" s="60"/>
      <c r="AS82" s="60"/>
      <c r="AT82" s="60"/>
      <c r="AU82" s="60"/>
      <c r="AV82" s="60"/>
      <c r="AW82" s="60"/>
      <c r="AX82" s="60"/>
      <c r="AY82" s="60"/>
      <c r="AZ82" s="60"/>
    </row>
    <row r="83" spans="2:52" s="104" customFormat="1" ht="13.2" x14ac:dyDescent="0.2">
      <c r="B83" s="60"/>
      <c r="C83" s="60"/>
      <c r="D83" s="60"/>
      <c r="E83" s="60"/>
      <c r="F83" s="60"/>
      <c r="G83" s="60"/>
      <c r="H83" s="60"/>
      <c r="I83" s="60"/>
      <c r="J83" s="60"/>
      <c r="K83" s="60"/>
      <c r="L83" s="60"/>
      <c r="M83" s="60"/>
      <c r="N83" s="60"/>
      <c r="O83" s="106"/>
      <c r="P83" s="106"/>
      <c r="Q83" s="53"/>
      <c r="R83" s="466"/>
      <c r="S83" s="60"/>
      <c r="T83" s="60"/>
      <c r="U83" s="60"/>
      <c r="V83" s="60"/>
      <c r="W83" s="60"/>
      <c r="X83" s="60"/>
      <c r="Y83" s="60"/>
      <c r="Z83" s="60"/>
      <c r="AA83" s="60"/>
      <c r="AB83" s="60"/>
      <c r="AC83" s="60"/>
      <c r="AD83" s="60"/>
      <c r="AE83" s="60"/>
      <c r="AF83" s="60"/>
      <c r="AG83" s="60"/>
      <c r="AH83" s="60"/>
      <c r="AI83" s="60"/>
      <c r="AJ83" s="60"/>
      <c r="AK83" s="60"/>
      <c r="AL83" s="60"/>
      <c r="AM83" s="60"/>
      <c r="AN83" s="60"/>
      <c r="AO83" s="60"/>
      <c r="AP83" s="60"/>
      <c r="AQ83" s="60"/>
      <c r="AR83" s="60"/>
      <c r="AS83" s="60"/>
      <c r="AT83" s="60"/>
      <c r="AU83" s="60"/>
      <c r="AV83" s="60"/>
      <c r="AW83" s="60"/>
      <c r="AX83" s="60"/>
      <c r="AY83" s="60"/>
      <c r="AZ83" s="60"/>
    </row>
    <row r="84" spans="2:52" s="104" customFormat="1" ht="13.2" x14ac:dyDescent="0.2">
      <c r="B84" s="60"/>
      <c r="C84" s="60"/>
      <c r="D84" s="60"/>
      <c r="E84" s="60"/>
      <c r="F84" s="60"/>
      <c r="G84" s="60"/>
      <c r="H84" s="60"/>
      <c r="I84" s="60"/>
      <c r="J84" s="60"/>
      <c r="K84" s="60"/>
      <c r="L84" s="60"/>
      <c r="M84" s="60"/>
      <c r="N84" s="60"/>
      <c r="O84" s="106"/>
      <c r="P84" s="106"/>
      <c r="Q84" s="53"/>
      <c r="R84" s="466"/>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0"/>
      <c r="AS84" s="60"/>
      <c r="AT84" s="60"/>
      <c r="AU84" s="60"/>
      <c r="AV84" s="60"/>
      <c r="AW84" s="60"/>
      <c r="AX84" s="60"/>
      <c r="AY84" s="60"/>
      <c r="AZ84" s="60"/>
    </row>
    <row r="85" spans="2:52" s="104" customFormat="1" ht="13.2" x14ac:dyDescent="0.2">
      <c r="B85" s="60"/>
      <c r="C85" s="60"/>
      <c r="D85" s="60"/>
      <c r="E85" s="60"/>
      <c r="F85" s="60"/>
      <c r="G85" s="60"/>
      <c r="H85" s="60"/>
      <c r="I85" s="60"/>
      <c r="J85" s="60"/>
      <c r="K85" s="60"/>
      <c r="L85" s="60"/>
      <c r="M85" s="60"/>
      <c r="N85" s="60"/>
      <c r="O85" s="106"/>
      <c r="P85" s="106"/>
      <c r="Q85" s="53"/>
      <c r="R85" s="466"/>
      <c r="S85" s="60"/>
      <c r="T85" s="60"/>
      <c r="U85" s="60"/>
      <c r="V85" s="60"/>
      <c r="W85" s="60"/>
      <c r="X85" s="60"/>
      <c r="Y85" s="60"/>
      <c r="Z85" s="60"/>
      <c r="AA85" s="60"/>
      <c r="AB85" s="60"/>
      <c r="AC85" s="60"/>
      <c r="AD85" s="60"/>
      <c r="AE85" s="60"/>
      <c r="AF85" s="60"/>
      <c r="AG85" s="60"/>
      <c r="AH85" s="60"/>
      <c r="AI85" s="60"/>
      <c r="AJ85" s="60"/>
      <c r="AK85" s="60"/>
      <c r="AL85" s="60"/>
      <c r="AM85" s="60"/>
      <c r="AN85" s="60"/>
      <c r="AO85" s="60"/>
      <c r="AP85" s="60"/>
      <c r="AQ85" s="60"/>
      <c r="AR85" s="60"/>
      <c r="AS85" s="60"/>
      <c r="AT85" s="60"/>
      <c r="AU85" s="60"/>
      <c r="AV85" s="60"/>
      <c r="AW85" s="60"/>
      <c r="AX85" s="60"/>
      <c r="AY85" s="60"/>
      <c r="AZ85" s="60"/>
    </row>
    <row r="86" spans="2:52" s="104" customFormat="1" ht="13.2" x14ac:dyDescent="0.2">
      <c r="B86" s="60"/>
      <c r="C86" s="60"/>
      <c r="D86" s="60"/>
      <c r="E86" s="60"/>
      <c r="F86" s="60"/>
      <c r="G86" s="60"/>
      <c r="H86" s="60"/>
      <c r="I86" s="60"/>
      <c r="J86" s="60"/>
      <c r="K86" s="60"/>
      <c r="L86" s="60"/>
      <c r="M86" s="60"/>
      <c r="N86" s="60"/>
      <c r="O86" s="106"/>
      <c r="P86" s="106"/>
      <c r="Q86" s="53"/>
      <c r="R86" s="466"/>
      <c r="S86" s="60"/>
      <c r="T86" s="60"/>
      <c r="U86" s="60"/>
      <c r="V86" s="60"/>
      <c r="W86" s="60"/>
      <c r="X86" s="60"/>
      <c r="Y86" s="60"/>
      <c r="Z86" s="60"/>
      <c r="AA86" s="60"/>
      <c r="AB86" s="60"/>
      <c r="AC86" s="60"/>
      <c r="AD86" s="60"/>
      <c r="AE86" s="60"/>
      <c r="AF86" s="60"/>
      <c r="AG86" s="60"/>
      <c r="AH86" s="60"/>
      <c r="AI86" s="60"/>
      <c r="AJ86" s="60"/>
      <c r="AK86" s="60"/>
      <c r="AL86" s="60"/>
      <c r="AM86" s="60"/>
      <c r="AN86" s="60"/>
      <c r="AO86" s="60"/>
      <c r="AP86" s="60"/>
      <c r="AQ86" s="60"/>
      <c r="AR86" s="60"/>
      <c r="AS86" s="60"/>
      <c r="AT86" s="60"/>
      <c r="AU86" s="60"/>
      <c r="AV86" s="60"/>
      <c r="AW86" s="60"/>
      <c r="AX86" s="60"/>
      <c r="AY86" s="60"/>
      <c r="AZ86" s="60"/>
    </row>
    <row r="87" spans="2:52" s="104" customFormat="1" ht="13.2" x14ac:dyDescent="0.2">
      <c r="B87" s="60"/>
      <c r="C87" s="60"/>
      <c r="D87" s="60"/>
      <c r="E87" s="60"/>
      <c r="F87" s="60"/>
      <c r="G87" s="60"/>
      <c r="H87" s="60"/>
      <c r="I87" s="60"/>
      <c r="J87" s="60"/>
      <c r="K87" s="60"/>
      <c r="L87" s="60"/>
      <c r="M87" s="60"/>
      <c r="N87" s="60"/>
      <c r="O87" s="106"/>
      <c r="P87" s="106"/>
      <c r="Q87" s="53"/>
      <c r="R87" s="466"/>
      <c r="S87" s="60"/>
      <c r="T87" s="60"/>
      <c r="U87" s="60"/>
      <c r="V87" s="60"/>
      <c r="W87" s="60"/>
      <c r="X87" s="60"/>
      <c r="Y87" s="60"/>
      <c r="Z87" s="60"/>
      <c r="AA87" s="60"/>
      <c r="AB87" s="60"/>
      <c r="AC87" s="60"/>
      <c r="AD87" s="60"/>
      <c r="AE87" s="60"/>
      <c r="AF87" s="60"/>
      <c r="AG87" s="60"/>
      <c r="AH87" s="60"/>
      <c r="AI87" s="60"/>
      <c r="AJ87" s="60"/>
      <c r="AK87" s="60"/>
      <c r="AL87" s="60"/>
      <c r="AM87" s="60"/>
      <c r="AN87" s="60"/>
      <c r="AO87" s="60"/>
      <c r="AP87" s="60"/>
      <c r="AQ87" s="60"/>
      <c r="AR87" s="60"/>
      <c r="AS87" s="60"/>
      <c r="AT87" s="60"/>
      <c r="AU87" s="60"/>
      <c r="AV87" s="60"/>
      <c r="AW87" s="60"/>
      <c r="AX87" s="60"/>
      <c r="AY87" s="60"/>
      <c r="AZ87" s="60"/>
    </row>
    <row r="88" spans="2:52" s="104" customFormat="1" ht="13.2" x14ac:dyDescent="0.2">
      <c r="B88" s="60"/>
      <c r="C88" s="60"/>
      <c r="D88" s="60"/>
      <c r="E88" s="60"/>
      <c r="F88" s="60"/>
      <c r="G88" s="60"/>
      <c r="H88" s="60"/>
      <c r="I88" s="60"/>
      <c r="J88" s="60"/>
      <c r="K88" s="60"/>
      <c r="L88" s="60"/>
      <c r="M88" s="60"/>
      <c r="N88" s="60"/>
      <c r="O88" s="106"/>
      <c r="P88" s="106"/>
      <c r="Q88" s="53"/>
      <c r="R88" s="466"/>
      <c r="S88" s="60"/>
      <c r="T88" s="60"/>
      <c r="U88" s="60"/>
      <c r="V88" s="60"/>
      <c r="W88" s="60"/>
      <c r="X88" s="60"/>
      <c r="Y88" s="60"/>
      <c r="Z88" s="60"/>
      <c r="AA88" s="60"/>
      <c r="AB88" s="60"/>
      <c r="AC88" s="60"/>
      <c r="AD88" s="60"/>
      <c r="AE88" s="60"/>
      <c r="AF88" s="60"/>
      <c r="AG88" s="60"/>
      <c r="AH88" s="60"/>
      <c r="AI88" s="60"/>
      <c r="AJ88" s="60"/>
      <c r="AK88" s="60"/>
      <c r="AL88" s="60"/>
      <c r="AM88" s="60"/>
      <c r="AN88" s="60"/>
      <c r="AO88" s="60"/>
      <c r="AP88" s="60"/>
      <c r="AQ88" s="60"/>
      <c r="AR88" s="60"/>
      <c r="AS88" s="60"/>
      <c r="AT88" s="60"/>
      <c r="AU88" s="60"/>
      <c r="AV88" s="60"/>
      <c r="AW88" s="60"/>
      <c r="AX88" s="60"/>
      <c r="AY88" s="60"/>
      <c r="AZ88" s="60"/>
    </row>
    <row r="89" spans="2:52" s="60" customFormat="1" ht="13.2" x14ac:dyDescent="0.2">
      <c r="O89" s="106"/>
      <c r="P89" s="106"/>
      <c r="Q89" s="53"/>
      <c r="R89" s="466"/>
    </row>
    <row r="90" spans="2:52" s="60" customFormat="1" ht="13.2" x14ac:dyDescent="0.2">
      <c r="O90" s="106"/>
      <c r="P90" s="106"/>
      <c r="Q90" s="53"/>
      <c r="R90" s="466"/>
    </row>
    <row r="91" spans="2:52" s="60" customFormat="1" ht="13.2" x14ac:dyDescent="0.2">
      <c r="O91" s="106"/>
      <c r="P91" s="106"/>
      <c r="Q91" s="53"/>
      <c r="R91" s="466"/>
    </row>
    <row r="92" spans="2:52" s="60" customFormat="1" ht="13.2" x14ac:dyDescent="0.2">
      <c r="O92" s="106"/>
      <c r="P92" s="106"/>
      <c r="Q92" s="53"/>
      <c r="R92" s="466"/>
    </row>
    <row r="93" spans="2:52" s="60" customFormat="1" x14ac:dyDescent="0.2">
      <c r="O93" s="106"/>
      <c r="P93" s="106"/>
      <c r="Q93" s="53"/>
    </row>
    <row r="94" spans="2:52" s="60" customFormat="1" x14ac:dyDescent="0.2">
      <c r="O94" s="106"/>
      <c r="P94" s="106"/>
      <c r="Q94" s="53"/>
    </row>
    <row r="95" spans="2:52" s="60" customFormat="1" x14ac:dyDescent="0.2">
      <c r="O95" s="106"/>
      <c r="P95" s="106"/>
      <c r="Q95" s="53"/>
    </row>
    <row r="96" spans="2:52" s="60" customFormat="1" x14ac:dyDescent="0.2">
      <c r="O96" s="106"/>
      <c r="P96" s="106"/>
      <c r="Q96" s="53"/>
    </row>
    <row r="97" spans="15:17" s="60" customFormat="1" x14ac:dyDescent="0.2">
      <c r="O97" s="106"/>
      <c r="P97" s="106"/>
      <c r="Q97" s="53"/>
    </row>
    <row r="98" spans="15:17" s="60" customFormat="1" x14ac:dyDescent="0.2">
      <c r="O98" s="106"/>
      <c r="P98" s="106"/>
      <c r="Q98" s="53"/>
    </row>
    <row r="99" spans="15:17" s="60" customFormat="1" x14ac:dyDescent="0.2">
      <c r="O99" s="106"/>
      <c r="P99" s="106"/>
      <c r="Q99" s="53"/>
    </row>
    <row r="100" spans="15:17" s="60" customFormat="1" x14ac:dyDescent="0.2">
      <c r="O100" s="106"/>
      <c r="P100" s="106"/>
      <c r="Q100" s="53"/>
    </row>
    <row r="101" spans="15:17" s="60" customFormat="1" x14ac:dyDescent="0.2">
      <c r="O101" s="106"/>
      <c r="P101" s="106"/>
      <c r="Q101" s="53"/>
    </row>
    <row r="102" spans="15:17" s="60" customFormat="1" x14ac:dyDescent="0.2">
      <c r="O102" s="106"/>
      <c r="P102" s="106"/>
      <c r="Q102" s="53"/>
    </row>
    <row r="103" spans="15:17" s="60" customFormat="1" x14ac:dyDescent="0.2">
      <c r="O103" s="106"/>
      <c r="P103" s="106"/>
      <c r="Q103" s="53"/>
    </row>
    <row r="104" spans="15:17" s="60" customFormat="1" x14ac:dyDescent="0.2">
      <c r="O104" s="106"/>
      <c r="P104" s="106"/>
      <c r="Q104" s="53"/>
    </row>
    <row r="105" spans="15:17" s="60" customFormat="1" x14ac:dyDescent="0.2">
      <c r="O105" s="106"/>
      <c r="P105" s="106"/>
      <c r="Q105" s="53"/>
    </row>
    <row r="106" spans="15:17" s="60" customFormat="1" x14ac:dyDescent="0.2">
      <c r="O106" s="106"/>
      <c r="P106" s="106"/>
      <c r="Q106" s="53"/>
    </row>
    <row r="107" spans="15:17" s="60" customFormat="1" x14ac:dyDescent="0.2">
      <c r="O107" s="106"/>
      <c r="P107" s="106"/>
      <c r="Q107" s="53"/>
    </row>
    <row r="108" spans="15:17" s="60" customFormat="1" x14ac:dyDescent="0.2">
      <c r="O108" s="106"/>
      <c r="P108" s="106"/>
      <c r="Q108" s="53"/>
    </row>
    <row r="109" spans="15:17" s="60" customFormat="1" x14ac:dyDescent="0.2">
      <c r="O109" s="106"/>
      <c r="P109" s="106"/>
      <c r="Q109" s="53"/>
    </row>
    <row r="110" spans="15:17" s="60" customFormat="1" x14ac:dyDescent="0.2">
      <c r="O110" s="106"/>
      <c r="P110" s="106"/>
      <c r="Q110" s="53"/>
    </row>
    <row r="111" spans="15:17" s="60" customFormat="1" x14ac:dyDescent="0.2">
      <c r="O111" s="106"/>
      <c r="P111" s="106"/>
      <c r="Q111" s="53"/>
    </row>
    <row r="112" spans="15:17" s="60" customFormat="1" x14ac:dyDescent="0.2">
      <c r="O112" s="106"/>
      <c r="P112" s="106"/>
      <c r="Q112" s="53"/>
    </row>
    <row r="113" spans="8:17" s="60" customFormat="1" x14ac:dyDescent="0.2">
      <c r="O113" s="106"/>
      <c r="P113" s="106"/>
      <c r="Q113" s="53"/>
    </row>
    <row r="114" spans="8:17" s="60" customFormat="1" x14ac:dyDescent="0.2">
      <c r="O114" s="106"/>
      <c r="P114" s="106"/>
      <c r="Q114" s="53"/>
    </row>
    <row r="115" spans="8:17" s="60" customFormat="1" x14ac:dyDescent="0.2">
      <c r="O115" s="106"/>
      <c r="P115" s="106"/>
      <c r="Q115" s="53"/>
    </row>
    <row r="116" spans="8:17" s="60" customFormat="1" x14ac:dyDescent="0.2">
      <c r="H116" s="59"/>
      <c r="I116" s="100"/>
      <c r="J116" s="100"/>
      <c r="K116" s="59"/>
      <c r="L116" s="59"/>
      <c r="M116" s="104"/>
      <c r="N116" s="105"/>
      <c r="O116" s="106"/>
      <c r="P116" s="106"/>
      <c r="Q116" s="53"/>
    </row>
    <row r="117" spans="8:17" s="60" customFormat="1" x14ac:dyDescent="0.2">
      <c r="H117" s="59"/>
      <c r="I117" s="100"/>
      <c r="J117" s="100"/>
      <c r="K117" s="59"/>
      <c r="L117" s="59"/>
      <c r="M117" s="104"/>
      <c r="N117" s="105"/>
      <c r="O117" s="106"/>
      <c r="P117" s="106"/>
      <c r="Q117" s="53"/>
    </row>
    <row r="118" spans="8:17" s="60" customFormat="1" x14ac:dyDescent="0.2">
      <c r="H118" s="59"/>
      <c r="I118" s="100"/>
      <c r="J118" s="100"/>
      <c r="K118" s="59"/>
      <c r="L118" s="59"/>
      <c r="M118" s="104"/>
      <c r="N118" s="105"/>
      <c r="O118" s="106"/>
      <c r="P118" s="106"/>
      <c r="Q118" s="53"/>
    </row>
    <row r="119" spans="8:17" s="60" customFormat="1" x14ac:dyDescent="0.2">
      <c r="H119" s="59"/>
      <c r="I119" s="100"/>
      <c r="J119" s="100"/>
      <c r="K119" s="59"/>
      <c r="L119" s="59"/>
      <c r="M119" s="104"/>
      <c r="N119" s="105"/>
      <c r="O119" s="106"/>
      <c r="P119" s="106"/>
      <c r="Q119" s="53"/>
    </row>
    <row r="120" spans="8:17" s="60" customFormat="1" x14ac:dyDescent="0.2">
      <c r="H120" s="59"/>
      <c r="I120" s="100"/>
      <c r="J120" s="100"/>
      <c r="K120" s="59"/>
      <c r="L120" s="59"/>
      <c r="M120" s="104"/>
      <c r="N120" s="105"/>
      <c r="O120" s="106"/>
      <c r="P120" s="106"/>
      <c r="Q120" s="53"/>
    </row>
    <row r="121" spans="8:17" s="60" customFormat="1" x14ac:dyDescent="0.2">
      <c r="H121" s="59"/>
      <c r="I121" s="100"/>
      <c r="J121" s="100"/>
      <c r="K121" s="59"/>
      <c r="L121" s="59"/>
      <c r="M121" s="104"/>
      <c r="N121" s="105"/>
      <c r="O121" s="106"/>
      <c r="P121" s="106"/>
      <c r="Q121" s="53"/>
    </row>
    <row r="122" spans="8:17" s="60" customFormat="1" x14ac:dyDescent="0.2">
      <c r="H122" s="59"/>
      <c r="I122" s="100"/>
      <c r="J122" s="100"/>
      <c r="K122" s="59"/>
      <c r="L122" s="59"/>
      <c r="M122" s="104"/>
      <c r="N122" s="105"/>
      <c r="O122" s="106"/>
      <c r="P122" s="106"/>
      <c r="Q122" s="53"/>
    </row>
    <row r="123" spans="8:17" s="60" customFormat="1" x14ac:dyDescent="0.2">
      <c r="H123" s="59"/>
      <c r="I123" s="100"/>
      <c r="J123" s="100"/>
      <c r="K123" s="59"/>
      <c r="L123" s="59"/>
      <c r="M123" s="104"/>
      <c r="N123" s="105"/>
      <c r="O123" s="106"/>
      <c r="P123" s="106"/>
      <c r="Q123" s="53"/>
    </row>
    <row r="124" spans="8:17" s="60" customFormat="1" x14ac:dyDescent="0.2">
      <c r="H124" s="59"/>
      <c r="I124" s="100"/>
      <c r="J124" s="100"/>
      <c r="K124" s="59"/>
      <c r="L124" s="59"/>
      <c r="M124" s="104"/>
      <c r="N124" s="105"/>
      <c r="O124" s="106"/>
      <c r="P124" s="106"/>
      <c r="Q124" s="53"/>
    </row>
    <row r="125" spans="8:17" s="60" customFormat="1" x14ac:dyDescent="0.2">
      <c r="H125" s="59"/>
      <c r="I125" s="100"/>
      <c r="J125" s="100"/>
      <c r="K125" s="59"/>
      <c r="L125" s="59"/>
      <c r="M125" s="104"/>
      <c r="N125" s="105"/>
      <c r="O125" s="106"/>
      <c r="P125" s="106"/>
      <c r="Q125" s="53"/>
    </row>
    <row r="126" spans="8:17" s="60" customFormat="1" x14ac:dyDescent="0.2">
      <c r="H126" s="59"/>
      <c r="I126" s="100"/>
      <c r="J126" s="100"/>
      <c r="K126" s="59"/>
      <c r="L126" s="59"/>
      <c r="M126" s="104"/>
      <c r="N126" s="105"/>
      <c r="O126" s="106"/>
      <c r="P126" s="106"/>
      <c r="Q126" s="53"/>
    </row>
    <row r="127" spans="8:17" s="60" customFormat="1" x14ac:dyDescent="0.2">
      <c r="H127" s="59"/>
      <c r="I127" s="100"/>
      <c r="J127" s="100"/>
      <c r="K127" s="59"/>
      <c r="L127" s="59"/>
      <c r="M127" s="104"/>
      <c r="N127" s="105"/>
      <c r="O127" s="106"/>
      <c r="P127" s="106"/>
      <c r="Q127" s="53"/>
    </row>
    <row r="128" spans="8:17" s="60" customFormat="1" x14ac:dyDescent="0.2">
      <c r="H128" s="59"/>
      <c r="I128" s="100"/>
      <c r="J128" s="100"/>
      <c r="K128" s="59"/>
      <c r="L128" s="59"/>
      <c r="M128" s="104"/>
      <c r="N128" s="105"/>
      <c r="O128" s="106"/>
      <c r="P128" s="106"/>
      <c r="Q128" s="53"/>
    </row>
    <row r="129" spans="8:17" s="60" customFormat="1" x14ac:dyDescent="0.2">
      <c r="H129" s="59"/>
      <c r="I129" s="100"/>
      <c r="J129" s="100"/>
      <c r="K129" s="59"/>
      <c r="L129" s="59"/>
      <c r="M129" s="104"/>
      <c r="N129" s="105"/>
      <c r="O129" s="106"/>
      <c r="P129" s="106"/>
      <c r="Q129" s="53"/>
    </row>
    <row r="130" spans="8:17" s="60" customFormat="1" x14ac:dyDescent="0.2">
      <c r="H130" s="59"/>
      <c r="I130" s="100"/>
      <c r="J130" s="100"/>
      <c r="K130" s="59"/>
      <c r="L130" s="59"/>
      <c r="M130" s="104"/>
      <c r="N130" s="105"/>
      <c r="O130" s="106"/>
      <c r="P130" s="106"/>
      <c r="Q130" s="53"/>
    </row>
    <row r="131" spans="8:17" s="60" customFormat="1" x14ac:dyDescent="0.2">
      <c r="H131" s="59"/>
      <c r="I131" s="100"/>
      <c r="J131" s="100"/>
      <c r="K131" s="59"/>
      <c r="L131" s="59"/>
      <c r="M131" s="104"/>
      <c r="N131" s="105"/>
      <c r="O131" s="106"/>
      <c r="P131" s="106"/>
      <c r="Q131" s="53"/>
    </row>
    <row r="132" spans="8:17" s="60" customFormat="1" x14ac:dyDescent="0.2">
      <c r="H132" s="59"/>
      <c r="I132" s="100"/>
      <c r="J132" s="100"/>
      <c r="K132" s="59"/>
      <c r="L132" s="59"/>
      <c r="M132" s="104"/>
      <c r="N132" s="105"/>
      <c r="O132" s="106"/>
      <c r="P132" s="106"/>
      <c r="Q132" s="53"/>
    </row>
    <row r="133" spans="8:17" s="60" customFormat="1" x14ac:dyDescent="0.2">
      <c r="H133" s="59"/>
      <c r="I133" s="100"/>
      <c r="J133" s="100"/>
      <c r="K133" s="59"/>
      <c r="L133" s="59"/>
      <c r="M133" s="104"/>
      <c r="N133" s="105"/>
      <c r="O133" s="106"/>
      <c r="P133" s="106"/>
      <c r="Q133" s="53"/>
    </row>
    <row r="134" spans="8:17" s="60" customFormat="1" x14ac:dyDescent="0.2">
      <c r="H134" s="59"/>
      <c r="I134" s="100"/>
      <c r="J134" s="100"/>
      <c r="K134" s="59"/>
      <c r="L134" s="59"/>
      <c r="M134" s="104"/>
      <c r="N134" s="105"/>
      <c r="O134" s="106"/>
      <c r="P134" s="106"/>
      <c r="Q134" s="53"/>
    </row>
    <row r="135" spans="8:17" s="60" customFormat="1" x14ac:dyDescent="0.2">
      <c r="H135" s="59"/>
      <c r="I135" s="100"/>
      <c r="J135" s="100"/>
      <c r="K135" s="59"/>
      <c r="L135" s="59"/>
      <c r="M135" s="104"/>
      <c r="N135" s="105"/>
      <c r="O135" s="106"/>
      <c r="P135" s="106"/>
      <c r="Q135" s="53"/>
    </row>
    <row r="136" spans="8:17" s="60" customFormat="1" x14ac:dyDescent="0.2">
      <c r="H136" s="59"/>
      <c r="I136" s="100"/>
      <c r="J136" s="100"/>
      <c r="K136" s="59"/>
      <c r="L136" s="59"/>
      <c r="M136" s="104"/>
      <c r="N136" s="105"/>
      <c r="O136" s="106"/>
      <c r="P136" s="106"/>
      <c r="Q136" s="53"/>
    </row>
    <row r="137" spans="8:17" s="60" customFormat="1" x14ac:dyDescent="0.2">
      <c r="H137" s="59"/>
      <c r="I137" s="100"/>
      <c r="J137" s="100"/>
      <c r="K137" s="59"/>
      <c r="L137" s="59"/>
      <c r="M137" s="104"/>
      <c r="N137" s="105"/>
      <c r="O137" s="106"/>
      <c r="P137" s="106"/>
      <c r="Q137" s="53"/>
    </row>
    <row r="138" spans="8:17" s="60" customFormat="1" x14ac:dyDescent="0.2">
      <c r="H138" s="59"/>
      <c r="I138" s="100"/>
      <c r="J138" s="100"/>
      <c r="K138" s="59"/>
      <c r="L138" s="59"/>
      <c r="M138" s="104"/>
      <c r="N138" s="105"/>
      <c r="O138" s="106"/>
      <c r="P138" s="106"/>
      <c r="Q138" s="53"/>
    </row>
    <row r="139" spans="8:17" s="60" customFormat="1" x14ac:dyDescent="0.2">
      <c r="H139" s="59"/>
      <c r="I139" s="100"/>
      <c r="J139" s="100"/>
      <c r="K139" s="59"/>
      <c r="L139" s="59"/>
      <c r="M139" s="104"/>
      <c r="N139" s="105"/>
      <c r="O139" s="106"/>
      <c r="P139" s="106"/>
      <c r="Q139" s="53"/>
    </row>
    <row r="140" spans="8:17" s="60" customFormat="1" x14ac:dyDescent="0.2">
      <c r="H140" s="59"/>
      <c r="I140" s="100"/>
      <c r="J140" s="100"/>
      <c r="K140" s="59"/>
      <c r="L140" s="59"/>
      <c r="M140" s="104"/>
      <c r="N140" s="105"/>
      <c r="O140" s="106"/>
      <c r="P140" s="106"/>
      <c r="Q140" s="53"/>
    </row>
    <row r="141" spans="8:17" s="60" customFormat="1" x14ac:dyDescent="0.2">
      <c r="H141" s="59"/>
      <c r="I141" s="100"/>
      <c r="J141" s="100"/>
      <c r="K141" s="59"/>
      <c r="L141" s="59"/>
      <c r="M141" s="104"/>
      <c r="N141" s="105"/>
      <c r="O141" s="106"/>
      <c r="P141" s="106"/>
      <c r="Q141" s="53"/>
    </row>
    <row r="142" spans="8:17" s="60" customFormat="1" x14ac:dyDescent="0.2">
      <c r="H142" s="59"/>
      <c r="I142" s="100"/>
      <c r="J142" s="100"/>
      <c r="K142" s="59"/>
      <c r="L142" s="59"/>
      <c r="M142" s="104"/>
      <c r="N142" s="105"/>
      <c r="O142" s="106"/>
      <c r="P142" s="106"/>
      <c r="Q142" s="53"/>
    </row>
    <row r="143" spans="8:17" s="60" customFormat="1" x14ac:dyDescent="0.2">
      <c r="H143" s="59"/>
      <c r="I143" s="100"/>
      <c r="J143" s="100"/>
      <c r="K143" s="59"/>
      <c r="L143" s="59"/>
      <c r="M143" s="104"/>
      <c r="N143" s="105"/>
      <c r="O143" s="106"/>
      <c r="P143" s="106"/>
      <c r="Q143" s="53"/>
    </row>
    <row r="144" spans="8:17" s="60" customFormat="1" x14ac:dyDescent="0.2">
      <c r="H144" s="59"/>
      <c r="I144" s="100"/>
      <c r="J144" s="100"/>
      <c r="K144" s="59"/>
      <c r="L144" s="59"/>
      <c r="M144" s="104"/>
      <c r="N144" s="105"/>
      <c r="O144" s="106"/>
      <c r="P144" s="106"/>
      <c r="Q144" s="53"/>
    </row>
    <row r="145" spans="8:17" s="60" customFormat="1" x14ac:dyDescent="0.2">
      <c r="H145" s="59"/>
      <c r="I145" s="100"/>
      <c r="J145" s="100"/>
      <c r="K145" s="59"/>
      <c r="L145" s="59"/>
      <c r="M145" s="104"/>
      <c r="N145" s="105"/>
      <c r="O145" s="106"/>
      <c r="P145" s="106"/>
      <c r="Q145" s="53"/>
    </row>
    <row r="146" spans="8:17" s="60" customFormat="1" x14ac:dyDescent="0.2">
      <c r="H146" s="59"/>
      <c r="I146" s="100"/>
      <c r="J146" s="100"/>
      <c r="K146" s="59"/>
      <c r="L146" s="59"/>
      <c r="M146" s="104"/>
      <c r="N146" s="105"/>
      <c r="O146" s="106"/>
      <c r="P146" s="106"/>
      <c r="Q146" s="53"/>
    </row>
    <row r="147" spans="8:17" s="60" customFormat="1" x14ac:dyDescent="0.2">
      <c r="H147" s="59"/>
      <c r="I147" s="100"/>
      <c r="J147" s="100"/>
      <c r="K147" s="59"/>
      <c r="L147" s="59"/>
      <c r="M147" s="104"/>
      <c r="N147" s="105"/>
      <c r="O147" s="106"/>
      <c r="P147" s="106"/>
      <c r="Q147" s="53"/>
    </row>
    <row r="148" spans="8:17" s="60" customFormat="1" x14ac:dyDescent="0.2">
      <c r="H148" s="59"/>
      <c r="I148" s="100"/>
      <c r="J148" s="100"/>
      <c r="K148" s="59"/>
      <c r="L148" s="59"/>
      <c r="M148" s="104"/>
      <c r="N148" s="105"/>
      <c r="O148" s="106"/>
      <c r="P148" s="106"/>
      <c r="Q148" s="53"/>
    </row>
    <row r="149" spans="8:17" s="60" customFormat="1" x14ac:dyDescent="0.2">
      <c r="H149" s="59"/>
      <c r="I149" s="100"/>
      <c r="J149" s="100"/>
      <c r="K149" s="59"/>
      <c r="L149" s="59"/>
      <c r="M149" s="104"/>
      <c r="N149" s="105"/>
      <c r="O149" s="106"/>
      <c r="P149" s="106"/>
      <c r="Q149" s="53"/>
    </row>
    <row r="150" spans="8:17" s="60" customFormat="1" x14ac:dyDescent="0.2">
      <c r="H150" s="59"/>
      <c r="I150" s="100"/>
      <c r="J150" s="100"/>
      <c r="K150" s="59"/>
      <c r="L150" s="59"/>
      <c r="M150" s="104"/>
      <c r="N150" s="105"/>
      <c r="O150" s="106"/>
      <c r="P150" s="106"/>
      <c r="Q150" s="53"/>
    </row>
    <row r="151" spans="8:17" s="60" customFormat="1" x14ac:dyDescent="0.2">
      <c r="H151" s="59"/>
      <c r="I151" s="100"/>
      <c r="J151" s="100"/>
      <c r="K151" s="59"/>
      <c r="L151" s="59"/>
      <c r="M151" s="104"/>
      <c r="N151" s="105"/>
      <c r="O151" s="106"/>
      <c r="P151" s="106"/>
      <c r="Q151" s="53"/>
    </row>
    <row r="152" spans="8:17" s="60" customFormat="1" x14ac:dyDescent="0.2">
      <c r="H152" s="59"/>
      <c r="I152" s="100"/>
      <c r="J152" s="100"/>
      <c r="K152" s="59"/>
      <c r="L152" s="59"/>
      <c r="M152" s="104"/>
      <c r="N152" s="105"/>
      <c r="O152" s="106"/>
      <c r="P152" s="106"/>
      <c r="Q152" s="53"/>
    </row>
    <row r="153" spans="8:17" s="60" customFormat="1" x14ac:dyDescent="0.2">
      <c r="H153" s="59"/>
      <c r="I153" s="100"/>
      <c r="J153" s="100"/>
      <c r="K153" s="59"/>
      <c r="L153" s="59"/>
      <c r="M153" s="104"/>
      <c r="N153" s="105"/>
      <c r="O153" s="106"/>
      <c r="P153" s="106"/>
      <c r="Q153" s="53"/>
    </row>
    <row r="154" spans="8:17" s="60" customFormat="1" x14ac:dyDescent="0.2">
      <c r="H154" s="59"/>
      <c r="I154" s="100"/>
      <c r="J154" s="100"/>
      <c r="K154" s="59"/>
      <c r="L154" s="59"/>
      <c r="M154" s="104"/>
      <c r="N154" s="105"/>
      <c r="O154" s="106"/>
      <c r="P154" s="106"/>
      <c r="Q154" s="53"/>
    </row>
    <row r="155" spans="8:17" s="60" customFormat="1" x14ac:dyDescent="0.2">
      <c r="H155" s="59"/>
      <c r="I155" s="100"/>
      <c r="J155" s="100"/>
      <c r="K155" s="59"/>
      <c r="L155" s="59"/>
      <c r="M155" s="104"/>
      <c r="N155" s="105"/>
      <c r="O155" s="106"/>
      <c r="P155" s="106"/>
      <c r="Q155" s="53"/>
    </row>
    <row r="156" spans="8:17" s="60" customFormat="1" x14ac:dyDescent="0.2">
      <c r="H156" s="59"/>
      <c r="I156" s="100"/>
      <c r="J156" s="100"/>
      <c r="K156" s="59"/>
      <c r="L156" s="59"/>
      <c r="M156" s="104"/>
      <c r="N156" s="105"/>
      <c r="O156" s="106"/>
      <c r="P156" s="106"/>
      <c r="Q156" s="53"/>
    </row>
    <row r="157" spans="8:17" s="60" customFormat="1" x14ac:dyDescent="0.2">
      <c r="H157" s="59"/>
      <c r="I157" s="100"/>
      <c r="J157" s="100"/>
      <c r="K157" s="59"/>
      <c r="L157" s="59"/>
      <c r="M157" s="104"/>
      <c r="N157" s="105"/>
      <c r="O157" s="106"/>
      <c r="P157" s="106"/>
      <c r="Q157" s="53"/>
    </row>
    <row r="158" spans="8:17" s="60" customFormat="1" x14ac:dyDescent="0.2">
      <c r="H158" s="59"/>
      <c r="I158" s="100"/>
      <c r="J158" s="100"/>
      <c r="K158" s="59"/>
      <c r="L158" s="59"/>
      <c r="M158" s="104"/>
      <c r="N158" s="105"/>
      <c r="O158" s="106"/>
      <c r="P158" s="106"/>
      <c r="Q158" s="53"/>
    </row>
    <row r="159" spans="8:17" s="60" customFormat="1" x14ac:dyDescent="0.2">
      <c r="H159" s="59"/>
      <c r="I159" s="100"/>
      <c r="J159" s="100"/>
      <c r="K159" s="59"/>
      <c r="L159" s="59"/>
      <c r="M159" s="104"/>
      <c r="N159" s="105"/>
      <c r="O159" s="106"/>
      <c r="P159" s="106"/>
      <c r="Q159" s="53"/>
    </row>
    <row r="160" spans="8:17" s="60" customFormat="1" x14ac:dyDescent="0.2">
      <c r="H160" s="59"/>
      <c r="I160" s="100"/>
      <c r="J160" s="100"/>
      <c r="K160" s="59"/>
      <c r="L160" s="59"/>
      <c r="M160" s="104"/>
      <c r="N160" s="105"/>
      <c r="O160" s="106"/>
      <c r="P160" s="106"/>
      <c r="Q160" s="53"/>
    </row>
    <row r="161" spans="8:52" s="60" customFormat="1" x14ac:dyDescent="0.2">
      <c r="H161" s="59"/>
      <c r="I161" s="100"/>
      <c r="J161" s="100"/>
      <c r="K161" s="59"/>
      <c r="L161" s="59"/>
      <c r="M161" s="104"/>
      <c r="N161" s="105"/>
      <c r="O161" s="106"/>
      <c r="P161" s="106"/>
      <c r="Q161" s="53"/>
    </row>
    <row r="162" spans="8:52" s="60" customFormat="1" x14ac:dyDescent="0.2">
      <c r="H162" s="59"/>
      <c r="I162" s="100"/>
      <c r="J162" s="100"/>
      <c r="K162" s="59"/>
      <c r="L162" s="59"/>
      <c r="M162" s="104"/>
      <c r="N162" s="105"/>
      <c r="O162" s="106"/>
      <c r="P162" s="106"/>
      <c r="Q162" s="53"/>
    </row>
    <row r="163" spans="8:52" s="60" customFormat="1" x14ac:dyDescent="0.2">
      <c r="H163" s="59"/>
      <c r="I163" s="100"/>
      <c r="J163" s="100"/>
      <c r="K163" s="59"/>
      <c r="L163" s="59"/>
      <c r="M163" s="104"/>
      <c r="N163" s="105"/>
      <c r="O163" s="106"/>
      <c r="P163" s="106"/>
      <c r="Q163" s="53"/>
    </row>
    <row r="164" spans="8:52" s="60" customFormat="1" x14ac:dyDescent="0.2">
      <c r="H164" s="59"/>
      <c r="I164" s="100"/>
      <c r="J164" s="100"/>
      <c r="K164" s="59"/>
      <c r="L164" s="59"/>
      <c r="M164" s="104"/>
      <c r="N164" s="105"/>
      <c r="O164" s="106"/>
      <c r="P164" s="106"/>
      <c r="Q164" s="53"/>
    </row>
    <row r="165" spans="8:52" s="60" customFormat="1" x14ac:dyDescent="0.2">
      <c r="H165" s="59"/>
      <c r="I165" s="100"/>
      <c r="J165" s="100"/>
      <c r="K165" s="59"/>
      <c r="L165" s="59"/>
      <c r="M165" s="104"/>
      <c r="N165" s="105"/>
      <c r="O165" s="106"/>
      <c r="P165" s="106"/>
      <c r="Q165" s="53"/>
    </row>
    <row r="166" spans="8:52" s="60" customFormat="1" x14ac:dyDescent="0.2">
      <c r="H166" s="59"/>
      <c r="I166" s="100"/>
      <c r="J166" s="100"/>
      <c r="K166" s="59"/>
      <c r="L166" s="59"/>
      <c r="M166" s="104"/>
      <c r="N166" s="105"/>
      <c r="O166" s="106"/>
      <c r="P166" s="106"/>
      <c r="Q166" s="53"/>
      <c r="S166" s="53"/>
      <c r="T166" s="53"/>
      <c r="U166" s="53"/>
      <c r="V166" s="53"/>
      <c r="W166" s="53"/>
      <c r="X166" s="53"/>
      <c r="Y166" s="53"/>
      <c r="Z166" s="53"/>
      <c r="AA166" s="53"/>
      <c r="AB166" s="53"/>
      <c r="AC166" s="53"/>
      <c r="AD166" s="53"/>
      <c r="AE166" s="53"/>
      <c r="AF166" s="53"/>
      <c r="AG166" s="53"/>
      <c r="AH166" s="53"/>
      <c r="AI166" s="53"/>
      <c r="AJ166" s="53"/>
      <c r="AK166" s="53"/>
      <c r="AL166" s="53"/>
      <c r="AM166" s="53"/>
      <c r="AN166" s="53"/>
      <c r="AO166" s="53"/>
      <c r="AP166" s="53"/>
      <c r="AQ166" s="53"/>
      <c r="AR166" s="53"/>
      <c r="AS166" s="53"/>
      <c r="AT166" s="53"/>
      <c r="AU166" s="53"/>
      <c r="AV166" s="53"/>
      <c r="AW166" s="53"/>
      <c r="AX166" s="53"/>
      <c r="AY166" s="53"/>
      <c r="AZ166" s="53"/>
    </row>
    <row r="167" spans="8:52" s="60" customFormat="1" x14ac:dyDescent="0.2">
      <c r="H167" s="59"/>
      <c r="I167" s="100"/>
      <c r="J167" s="100"/>
      <c r="K167" s="59"/>
      <c r="L167" s="59"/>
      <c r="M167" s="104"/>
      <c r="N167" s="105"/>
      <c r="O167" s="106"/>
      <c r="P167" s="106"/>
      <c r="Q167" s="53"/>
      <c r="S167" s="53"/>
      <c r="T167" s="53"/>
      <c r="U167" s="53"/>
      <c r="V167" s="53"/>
      <c r="W167" s="53"/>
      <c r="X167" s="53"/>
      <c r="Y167" s="53"/>
      <c r="Z167" s="53"/>
      <c r="AA167" s="53"/>
      <c r="AB167" s="53"/>
      <c r="AC167" s="53"/>
      <c r="AD167" s="53"/>
      <c r="AE167" s="53"/>
      <c r="AF167" s="53"/>
      <c r="AG167" s="53"/>
      <c r="AH167" s="53"/>
      <c r="AI167" s="53"/>
      <c r="AJ167" s="53"/>
      <c r="AK167" s="53"/>
      <c r="AL167" s="53"/>
      <c r="AM167" s="53"/>
      <c r="AN167" s="53"/>
      <c r="AO167" s="53"/>
      <c r="AP167" s="53"/>
      <c r="AQ167" s="53"/>
      <c r="AR167" s="53"/>
      <c r="AS167" s="53"/>
      <c r="AT167" s="53"/>
      <c r="AU167" s="53"/>
      <c r="AV167" s="53"/>
      <c r="AW167" s="53"/>
      <c r="AX167" s="53"/>
      <c r="AY167" s="53"/>
      <c r="AZ167" s="53"/>
    </row>
    <row r="168" spans="8:52" s="60" customFormat="1" x14ac:dyDescent="0.2">
      <c r="H168" s="59"/>
      <c r="I168" s="100"/>
      <c r="J168" s="100"/>
      <c r="K168" s="59"/>
      <c r="L168" s="59"/>
      <c r="M168" s="104"/>
      <c r="N168" s="105"/>
      <c r="O168" s="106"/>
      <c r="P168" s="106"/>
      <c r="Q168" s="53"/>
      <c r="S168" s="53"/>
      <c r="T168" s="53"/>
      <c r="U168" s="53"/>
      <c r="V168" s="53"/>
      <c r="W168" s="53"/>
      <c r="X168" s="53"/>
      <c r="Y168" s="53"/>
      <c r="Z168" s="53"/>
      <c r="AA168" s="53"/>
      <c r="AB168" s="53"/>
      <c r="AC168" s="53"/>
      <c r="AD168" s="53"/>
      <c r="AE168" s="53"/>
      <c r="AF168" s="53"/>
      <c r="AG168" s="53"/>
      <c r="AH168" s="53"/>
      <c r="AI168" s="53"/>
      <c r="AJ168" s="53"/>
      <c r="AK168" s="53"/>
      <c r="AL168" s="53"/>
      <c r="AM168" s="53"/>
      <c r="AN168" s="53"/>
      <c r="AO168" s="53"/>
      <c r="AP168" s="53"/>
      <c r="AQ168" s="53"/>
      <c r="AR168" s="53"/>
      <c r="AS168" s="53"/>
      <c r="AT168" s="53"/>
      <c r="AU168" s="53"/>
      <c r="AV168" s="53"/>
      <c r="AW168" s="53"/>
      <c r="AX168" s="53"/>
      <c r="AY168" s="53"/>
      <c r="AZ168" s="53"/>
    </row>
    <row r="169" spans="8:52" s="60" customFormat="1" x14ac:dyDescent="0.2">
      <c r="H169" s="59"/>
      <c r="I169" s="100"/>
      <c r="J169" s="100"/>
      <c r="K169" s="59"/>
      <c r="L169" s="59"/>
      <c r="M169" s="104"/>
      <c r="N169" s="105"/>
      <c r="O169" s="106"/>
      <c r="P169" s="106"/>
      <c r="Q169" s="53"/>
      <c r="S169" s="53"/>
      <c r="T169" s="53"/>
      <c r="U169" s="53"/>
      <c r="V169" s="53"/>
      <c r="W169" s="53"/>
      <c r="X169" s="53"/>
      <c r="Y169" s="53"/>
      <c r="Z169" s="53"/>
      <c r="AA169" s="53"/>
      <c r="AB169" s="53"/>
      <c r="AC169" s="53"/>
      <c r="AD169" s="53"/>
      <c r="AE169" s="53"/>
      <c r="AF169" s="53"/>
      <c r="AG169" s="53"/>
      <c r="AH169" s="53"/>
      <c r="AI169" s="53"/>
      <c r="AJ169" s="53"/>
      <c r="AK169" s="53"/>
      <c r="AL169" s="53"/>
      <c r="AM169" s="53"/>
      <c r="AN169" s="53"/>
      <c r="AO169" s="53"/>
      <c r="AP169" s="53"/>
      <c r="AQ169" s="53"/>
      <c r="AR169" s="53"/>
      <c r="AS169" s="53"/>
      <c r="AT169" s="53"/>
      <c r="AU169" s="53"/>
      <c r="AV169" s="53"/>
      <c r="AW169" s="53"/>
      <c r="AX169" s="53"/>
      <c r="AY169" s="53"/>
      <c r="AZ169" s="53"/>
    </row>
    <row r="170" spans="8:52" s="60" customFormat="1" x14ac:dyDescent="0.2">
      <c r="H170" s="59"/>
      <c r="I170" s="100"/>
      <c r="J170" s="100"/>
      <c r="K170" s="59"/>
      <c r="L170" s="59"/>
      <c r="M170" s="104"/>
      <c r="N170" s="105"/>
      <c r="O170" s="106"/>
      <c r="P170" s="106"/>
      <c r="Q170" s="53"/>
      <c r="S170" s="53"/>
      <c r="T170" s="53"/>
      <c r="U170" s="53"/>
      <c r="V170" s="53"/>
      <c r="W170" s="53"/>
      <c r="X170" s="53"/>
      <c r="Y170" s="53"/>
      <c r="Z170" s="53"/>
      <c r="AA170" s="53"/>
      <c r="AB170" s="53"/>
      <c r="AC170" s="53"/>
      <c r="AD170" s="53"/>
      <c r="AE170" s="53"/>
      <c r="AF170" s="53"/>
      <c r="AG170" s="53"/>
      <c r="AH170" s="53"/>
      <c r="AI170" s="53"/>
      <c r="AJ170" s="53"/>
      <c r="AK170" s="53"/>
      <c r="AL170" s="53"/>
      <c r="AM170" s="53"/>
      <c r="AN170" s="53"/>
      <c r="AO170" s="53"/>
      <c r="AP170" s="53"/>
      <c r="AQ170" s="53"/>
      <c r="AR170" s="53"/>
      <c r="AS170" s="53"/>
      <c r="AT170" s="53"/>
      <c r="AU170" s="53"/>
      <c r="AV170" s="53"/>
      <c r="AW170" s="53"/>
      <c r="AX170" s="53"/>
      <c r="AY170" s="53"/>
      <c r="AZ170" s="53"/>
    </row>
    <row r="171" spans="8:52" s="60" customFormat="1" x14ac:dyDescent="0.2">
      <c r="H171" s="59"/>
      <c r="I171" s="100"/>
      <c r="J171" s="100"/>
      <c r="K171" s="59"/>
      <c r="L171" s="59"/>
      <c r="M171" s="104"/>
      <c r="N171" s="105"/>
      <c r="O171" s="106"/>
      <c r="P171" s="106"/>
      <c r="Q171" s="53"/>
      <c r="S171" s="53"/>
      <c r="T171" s="53"/>
      <c r="U171" s="53"/>
      <c r="V171" s="53"/>
      <c r="W171" s="53"/>
      <c r="X171" s="53"/>
      <c r="Y171" s="53"/>
      <c r="Z171" s="53"/>
      <c r="AA171" s="53"/>
      <c r="AB171" s="53"/>
      <c r="AC171" s="53"/>
      <c r="AD171" s="53"/>
      <c r="AE171" s="53"/>
      <c r="AF171" s="53"/>
      <c r="AG171" s="53"/>
      <c r="AH171" s="53"/>
      <c r="AI171" s="53"/>
      <c r="AJ171" s="53"/>
      <c r="AK171" s="53"/>
      <c r="AL171" s="53"/>
      <c r="AM171" s="53"/>
      <c r="AN171" s="53"/>
      <c r="AO171" s="53"/>
      <c r="AP171" s="53"/>
      <c r="AQ171" s="53"/>
      <c r="AR171" s="53"/>
      <c r="AS171" s="53"/>
      <c r="AT171" s="53"/>
      <c r="AU171" s="53"/>
      <c r="AV171" s="53"/>
      <c r="AW171" s="53"/>
      <c r="AX171" s="53"/>
      <c r="AY171" s="53"/>
      <c r="AZ171" s="53"/>
    </row>
    <row r="172" spans="8:52" s="60" customFormat="1" x14ac:dyDescent="0.2">
      <c r="H172" s="59"/>
      <c r="I172" s="100"/>
      <c r="J172" s="100"/>
      <c r="K172" s="59"/>
      <c r="L172" s="59"/>
      <c r="M172" s="104"/>
      <c r="N172" s="105"/>
      <c r="O172" s="106"/>
      <c r="P172" s="106"/>
      <c r="Q172" s="53"/>
      <c r="S172" s="53"/>
      <c r="T172" s="53"/>
      <c r="U172" s="53"/>
      <c r="V172" s="53"/>
      <c r="W172" s="53"/>
      <c r="X172" s="53"/>
      <c r="Y172" s="53"/>
      <c r="Z172" s="53"/>
      <c r="AA172" s="53"/>
      <c r="AB172" s="53"/>
      <c r="AC172" s="53"/>
      <c r="AD172" s="53"/>
      <c r="AE172" s="53"/>
      <c r="AF172" s="53"/>
      <c r="AG172" s="53"/>
      <c r="AH172" s="53"/>
      <c r="AI172" s="53"/>
      <c r="AJ172" s="53"/>
      <c r="AK172" s="53"/>
      <c r="AL172" s="53"/>
      <c r="AM172" s="53"/>
      <c r="AN172" s="53"/>
      <c r="AO172" s="53"/>
      <c r="AP172" s="53"/>
      <c r="AQ172" s="53"/>
      <c r="AR172" s="53"/>
      <c r="AS172" s="53"/>
      <c r="AT172" s="53"/>
      <c r="AU172" s="53"/>
      <c r="AV172" s="53"/>
      <c r="AW172" s="53"/>
      <c r="AX172" s="53"/>
      <c r="AY172" s="53"/>
      <c r="AZ172" s="53"/>
    </row>
    <row r="173" spans="8:52" s="60" customFormat="1" x14ac:dyDescent="0.2">
      <c r="H173" s="59"/>
      <c r="I173" s="100"/>
      <c r="J173" s="100"/>
      <c r="K173" s="59"/>
      <c r="L173" s="59"/>
      <c r="M173" s="104"/>
      <c r="N173" s="105"/>
      <c r="O173" s="106"/>
      <c r="P173" s="106"/>
      <c r="Q173" s="53"/>
      <c r="S173" s="53"/>
      <c r="T173" s="53"/>
      <c r="U173" s="53"/>
      <c r="V173" s="53"/>
      <c r="W173" s="53"/>
      <c r="X173" s="53"/>
      <c r="Y173" s="53"/>
      <c r="Z173" s="53"/>
      <c r="AA173" s="53"/>
      <c r="AB173" s="53"/>
      <c r="AC173" s="53"/>
      <c r="AD173" s="53"/>
      <c r="AE173" s="53"/>
      <c r="AF173" s="53"/>
      <c r="AG173" s="53"/>
      <c r="AH173" s="53"/>
      <c r="AI173" s="53"/>
      <c r="AJ173" s="53"/>
      <c r="AK173" s="53"/>
      <c r="AL173" s="53"/>
      <c r="AM173" s="53"/>
      <c r="AN173" s="53"/>
      <c r="AO173" s="53"/>
      <c r="AP173" s="53"/>
      <c r="AQ173" s="53"/>
      <c r="AR173" s="53"/>
      <c r="AS173" s="53"/>
      <c r="AT173" s="53"/>
      <c r="AU173" s="53"/>
      <c r="AV173" s="53"/>
      <c r="AW173" s="53"/>
      <c r="AX173" s="53"/>
      <c r="AY173" s="53"/>
      <c r="AZ173" s="53"/>
    </row>
    <row r="174" spans="8:52" s="60" customFormat="1" x14ac:dyDescent="0.2">
      <c r="H174" s="59"/>
      <c r="I174" s="100"/>
      <c r="J174" s="100"/>
      <c r="K174" s="59"/>
      <c r="L174" s="59"/>
      <c r="M174" s="104"/>
      <c r="N174" s="105"/>
      <c r="O174" s="106"/>
      <c r="P174" s="106"/>
      <c r="Q174" s="53"/>
      <c r="S174" s="53"/>
      <c r="T174" s="53"/>
      <c r="U174" s="53"/>
      <c r="V174" s="53"/>
      <c r="W174" s="53"/>
      <c r="X174" s="53"/>
      <c r="Y174" s="53"/>
      <c r="Z174" s="53"/>
      <c r="AA174" s="53"/>
      <c r="AB174" s="53"/>
      <c r="AC174" s="53"/>
      <c r="AD174" s="53"/>
      <c r="AE174" s="53"/>
      <c r="AF174" s="53"/>
      <c r="AG174" s="53"/>
      <c r="AH174" s="53"/>
      <c r="AI174" s="53"/>
      <c r="AJ174" s="53"/>
      <c r="AK174" s="53"/>
      <c r="AL174" s="53"/>
      <c r="AM174" s="53"/>
      <c r="AN174" s="53"/>
      <c r="AO174" s="53"/>
      <c r="AP174" s="53"/>
      <c r="AQ174" s="53"/>
      <c r="AR174" s="53"/>
      <c r="AS174" s="53"/>
      <c r="AT174" s="53"/>
      <c r="AU174" s="53"/>
      <c r="AV174" s="53"/>
      <c r="AW174" s="53"/>
      <c r="AX174" s="53"/>
      <c r="AY174" s="53"/>
      <c r="AZ174" s="53"/>
    </row>
    <row r="175" spans="8:52" s="60" customFormat="1" x14ac:dyDescent="0.2">
      <c r="H175" s="59"/>
      <c r="I175" s="100"/>
      <c r="J175" s="100"/>
      <c r="K175" s="59"/>
      <c r="L175" s="59"/>
      <c r="M175" s="104"/>
      <c r="N175" s="105"/>
      <c r="O175" s="106"/>
      <c r="P175" s="106"/>
      <c r="Q175" s="53"/>
      <c r="S175" s="53"/>
      <c r="T175" s="53"/>
      <c r="U175" s="53"/>
      <c r="V175" s="53"/>
      <c r="W175" s="53"/>
      <c r="X175" s="53"/>
      <c r="Y175" s="53"/>
      <c r="Z175" s="53"/>
      <c r="AA175" s="53"/>
      <c r="AB175" s="53"/>
      <c r="AC175" s="53"/>
      <c r="AD175" s="53"/>
      <c r="AE175" s="53"/>
      <c r="AF175" s="53"/>
      <c r="AG175" s="53"/>
      <c r="AH175" s="53"/>
      <c r="AI175" s="53"/>
      <c r="AJ175" s="53"/>
      <c r="AK175" s="53"/>
      <c r="AL175" s="53"/>
      <c r="AM175" s="53"/>
      <c r="AN175" s="53"/>
      <c r="AO175" s="53"/>
      <c r="AP175" s="53"/>
      <c r="AQ175" s="53"/>
      <c r="AR175" s="53"/>
      <c r="AS175" s="53"/>
      <c r="AT175" s="53"/>
      <c r="AU175" s="53"/>
      <c r="AV175" s="53"/>
      <c r="AW175" s="53"/>
      <c r="AX175" s="53"/>
      <c r="AY175" s="53"/>
      <c r="AZ175" s="53"/>
    </row>
    <row r="176" spans="8:52" s="60" customFormat="1" x14ac:dyDescent="0.2">
      <c r="H176" s="59"/>
      <c r="I176" s="100"/>
      <c r="J176" s="100"/>
      <c r="K176" s="59"/>
      <c r="L176" s="59"/>
      <c r="M176" s="104"/>
      <c r="N176" s="105"/>
      <c r="O176" s="106"/>
      <c r="P176" s="106"/>
      <c r="Q176" s="53"/>
      <c r="S176" s="53"/>
      <c r="T176" s="53"/>
      <c r="U176" s="53"/>
      <c r="V176" s="53"/>
      <c r="W176" s="53"/>
      <c r="X176" s="53"/>
      <c r="Y176" s="53"/>
      <c r="Z176" s="53"/>
      <c r="AA176" s="53"/>
      <c r="AB176" s="53"/>
      <c r="AC176" s="53"/>
      <c r="AD176" s="53"/>
      <c r="AE176" s="53"/>
      <c r="AF176" s="53"/>
      <c r="AG176" s="53"/>
      <c r="AH176" s="53"/>
      <c r="AI176" s="53"/>
      <c r="AJ176" s="53"/>
      <c r="AK176" s="53"/>
      <c r="AL176" s="53"/>
      <c r="AM176" s="53"/>
      <c r="AN176" s="53"/>
      <c r="AO176" s="53"/>
      <c r="AP176" s="53"/>
      <c r="AQ176" s="53"/>
      <c r="AR176" s="53"/>
      <c r="AS176" s="53"/>
      <c r="AT176" s="53"/>
      <c r="AU176" s="53"/>
      <c r="AV176" s="53"/>
      <c r="AW176" s="53"/>
      <c r="AX176" s="53"/>
      <c r="AY176" s="53"/>
      <c r="AZ176" s="53"/>
    </row>
    <row r="177" spans="8:52" s="60" customFormat="1" x14ac:dyDescent="0.2">
      <c r="H177" s="59"/>
      <c r="I177" s="100"/>
      <c r="J177" s="100"/>
      <c r="K177" s="59"/>
      <c r="L177" s="59"/>
      <c r="M177" s="104"/>
      <c r="N177" s="105"/>
      <c r="O177" s="106"/>
      <c r="P177" s="106"/>
      <c r="Q177" s="53"/>
      <c r="S177" s="53"/>
      <c r="T177" s="53"/>
      <c r="U177" s="53"/>
      <c r="V177" s="53"/>
      <c r="W177" s="53"/>
      <c r="X177" s="53"/>
      <c r="Y177" s="53"/>
      <c r="Z177" s="53"/>
      <c r="AA177" s="53"/>
      <c r="AB177" s="53"/>
      <c r="AC177" s="53"/>
      <c r="AD177" s="53"/>
      <c r="AE177" s="53"/>
      <c r="AF177" s="53"/>
      <c r="AG177" s="53"/>
      <c r="AH177" s="53"/>
      <c r="AI177" s="53"/>
      <c r="AJ177" s="53"/>
      <c r="AK177" s="53"/>
      <c r="AL177" s="53"/>
      <c r="AM177" s="53"/>
      <c r="AN177" s="53"/>
      <c r="AO177" s="53"/>
      <c r="AP177" s="53"/>
      <c r="AQ177" s="53"/>
      <c r="AR177" s="53"/>
      <c r="AS177" s="53"/>
      <c r="AT177" s="53"/>
      <c r="AU177" s="53"/>
      <c r="AV177" s="53"/>
      <c r="AW177" s="53"/>
      <c r="AX177" s="53"/>
      <c r="AY177" s="53"/>
      <c r="AZ177" s="53"/>
    </row>
    <row r="178" spans="8:52" s="60" customFormat="1" x14ac:dyDescent="0.2">
      <c r="H178" s="59"/>
      <c r="I178" s="100"/>
      <c r="J178" s="100"/>
      <c r="K178" s="59"/>
      <c r="L178" s="59"/>
      <c r="M178" s="104"/>
      <c r="N178" s="105"/>
      <c r="O178" s="106"/>
      <c r="P178" s="106"/>
      <c r="Q178" s="53"/>
      <c r="S178" s="53"/>
      <c r="T178" s="53"/>
      <c r="U178" s="53"/>
      <c r="V178" s="53"/>
      <c r="W178" s="53"/>
      <c r="X178" s="53"/>
      <c r="Y178" s="53"/>
      <c r="Z178" s="53"/>
      <c r="AA178" s="53"/>
      <c r="AB178" s="53"/>
      <c r="AC178" s="53"/>
      <c r="AD178" s="53"/>
      <c r="AE178" s="53"/>
      <c r="AF178" s="53"/>
      <c r="AG178" s="53"/>
      <c r="AH178" s="53"/>
      <c r="AI178" s="53"/>
      <c r="AJ178" s="53"/>
      <c r="AK178" s="53"/>
      <c r="AL178" s="53"/>
      <c r="AM178" s="53"/>
      <c r="AN178" s="53"/>
      <c r="AO178" s="53"/>
      <c r="AP178" s="53"/>
      <c r="AQ178" s="53"/>
      <c r="AR178" s="53"/>
      <c r="AS178" s="53"/>
      <c r="AT178" s="53"/>
      <c r="AU178" s="53"/>
      <c r="AV178" s="53"/>
      <c r="AW178" s="53"/>
      <c r="AX178" s="53"/>
      <c r="AY178" s="53"/>
      <c r="AZ178" s="53"/>
    </row>
    <row r="179" spans="8:52" s="60" customFormat="1" x14ac:dyDescent="0.2">
      <c r="H179" s="59"/>
      <c r="I179" s="100"/>
      <c r="J179" s="100"/>
      <c r="K179" s="59"/>
      <c r="L179" s="59"/>
      <c r="M179" s="104"/>
      <c r="N179" s="105"/>
      <c r="O179" s="106"/>
      <c r="P179" s="106"/>
      <c r="Q179" s="53"/>
      <c r="S179" s="53"/>
      <c r="T179" s="53"/>
      <c r="U179" s="53"/>
      <c r="V179" s="53"/>
      <c r="W179" s="53"/>
      <c r="X179" s="53"/>
      <c r="Y179" s="53"/>
      <c r="Z179" s="53"/>
      <c r="AA179" s="53"/>
      <c r="AB179" s="53"/>
      <c r="AC179" s="53"/>
      <c r="AD179" s="53"/>
      <c r="AE179" s="53"/>
      <c r="AF179" s="53"/>
      <c r="AG179" s="53"/>
      <c r="AH179" s="53"/>
      <c r="AI179" s="53"/>
      <c r="AJ179" s="53"/>
      <c r="AK179" s="53"/>
      <c r="AL179" s="53"/>
      <c r="AM179" s="53"/>
      <c r="AN179" s="53"/>
      <c r="AO179" s="53"/>
      <c r="AP179" s="53"/>
      <c r="AQ179" s="53"/>
      <c r="AR179" s="53"/>
      <c r="AS179" s="53"/>
      <c r="AT179" s="53"/>
      <c r="AU179" s="53"/>
      <c r="AV179" s="53"/>
      <c r="AW179" s="53"/>
      <c r="AX179" s="53"/>
      <c r="AY179" s="53"/>
      <c r="AZ179" s="53"/>
    </row>
    <row r="180" spans="8:52" s="60" customFormat="1" x14ac:dyDescent="0.2">
      <c r="H180" s="59"/>
      <c r="I180" s="100"/>
      <c r="J180" s="100"/>
      <c r="K180" s="59"/>
      <c r="L180" s="59"/>
      <c r="M180" s="104"/>
      <c r="N180" s="105"/>
      <c r="O180" s="106"/>
      <c r="P180" s="106"/>
      <c r="Q180" s="53"/>
      <c r="S180" s="53"/>
      <c r="T180" s="53"/>
      <c r="U180" s="53"/>
      <c r="V180" s="53"/>
      <c r="W180" s="53"/>
      <c r="X180" s="53"/>
      <c r="Y180" s="53"/>
      <c r="Z180" s="53"/>
      <c r="AA180" s="53"/>
      <c r="AB180" s="53"/>
      <c r="AC180" s="53"/>
      <c r="AD180" s="53"/>
      <c r="AE180" s="53"/>
      <c r="AF180" s="53"/>
      <c r="AG180" s="53"/>
      <c r="AH180" s="53"/>
      <c r="AI180" s="53"/>
      <c r="AJ180" s="53"/>
      <c r="AK180" s="53"/>
      <c r="AL180" s="53"/>
      <c r="AM180" s="53"/>
      <c r="AN180" s="53"/>
      <c r="AO180" s="53"/>
      <c r="AP180" s="53"/>
      <c r="AQ180" s="53"/>
      <c r="AR180" s="53"/>
      <c r="AS180" s="53"/>
      <c r="AT180" s="53"/>
      <c r="AU180" s="53"/>
      <c r="AV180" s="53"/>
      <c r="AW180" s="53"/>
      <c r="AX180" s="53"/>
      <c r="AY180" s="53"/>
      <c r="AZ180" s="53"/>
    </row>
    <row r="181" spans="8:52" s="60" customFormat="1" x14ac:dyDescent="0.2">
      <c r="H181" s="59"/>
      <c r="I181" s="100"/>
      <c r="J181" s="100"/>
      <c r="K181" s="59"/>
      <c r="L181" s="59"/>
      <c r="M181" s="104"/>
      <c r="N181" s="105"/>
      <c r="O181" s="106"/>
      <c r="P181" s="106"/>
      <c r="Q181" s="53"/>
      <c r="S181" s="53"/>
      <c r="T181" s="53"/>
      <c r="U181" s="53"/>
      <c r="V181" s="53"/>
      <c r="W181" s="53"/>
      <c r="X181" s="53"/>
      <c r="Y181" s="53"/>
      <c r="Z181" s="53"/>
      <c r="AA181" s="53"/>
      <c r="AB181" s="53"/>
      <c r="AC181" s="53"/>
      <c r="AD181" s="53"/>
      <c r="AE181" s="53"/>
      <c r="AF181" s="53"/>
      <c r="AG181" s="53"/>
      <c r="AH181" s="53"/>
      <c r="AI181" s="53"/>
      <c r="AJ181" s="53"/>
      <c r="AK181" s="53"/>
      <c r="AL181" s="53"/>
      <c r="AM181" s="53"/>
      <c r="AN181" s="53"/>
      <c r="AO181" s="53"/>
      <c r="AP181" s="53"/>
      <c r="AQ181" s="53"/>
      <c r="AR181" s="53"/>
      <c r="AS181" s="53"/>
      <c r="AT181" s="53"/>
      <c r="AU181" s="53"/>
      <c r="AV181" s="53"/>
      <c r="AW181" s="53"/>
      <c r="AX181" s="53"/>
      <c r="AY181" s="53"/>
      <c r="AZ181" s="53"/>
    </row>
    <row r="182" spans="8:52" s="60" customFormat="1" x14ac:dyDescent="0.2">
      <c r="H182" s="59"/>
      <c r="I182" s="100"/>
      <c r="J182" s="100"/>
      <c r="K182" s="59"/>
      <c r="L182" s="59"/>
      <c r="M182" s="104"/>
      <c r="N182" s="105"/>
      <c r="O182" s="106"/>
      <c r="P182" s="106"/>
      <c r="Q182" s="53"/>
      <c r="S182" s="53"/>
      <c r="T182" s="53"/>
      <c r="U182" s="53"/>
      <c r="V182" s="53"/>
      <c r="W182" s="53"/>
      <c r="X182" s="53"/>
      <c r="Y182" s="53"/>
      <c r="Z182" s="53"/>
      <c r="AA182" s="53"/>
      <c r="AB182" s="53"/>
      <c r="AC182" s="53"/>
      <c r="AD182" s="53"/>
      <c r="AE182" s="53"/>
      <c r="AF182" s="53"/>
      <c r="AG182" s="53"/>
      <c r="AH182" s="53"/>
      <c r="AI182" s="53"/>
      <c r="AJ182" s="53"/>
      <c r="AK182" s="53"/>
      <c r="AL182" s="53"/>
      <c r="AM182" s="53"/>
      <c r="AN182" s="53"/>
      <c r="AO182" s="53"/>
      <c r="AP182" s="53"/>
      <c r="AQ182" s="53"/>
      <c r="AR182" s="53"/>
      <c r="AS182" s="53"/>
      <c r="AT182" s="53"/>
      <c r="AU182" s="53"/>
      <c r="AV182" s="53"/>
      <c r="AW182" s="53"/>
      <c r="AX182" s="53"/>
      <c r="AY182" s="53"/>
      <c r="AZ182" s="53"/>
    </row>
    <row r="183" spans="8:52" s="60" customFormat="1" x14ac:dyDescent="0.2">
      <c r="H183" s="59"/>
      <c r="I183" s="100"/>
      <c r="J183" s="100"/>
      <c r="K183" s="59"/>
      <c r="L183" s="59"/>
      <c r="M183" s="104"/>
      <c r="N183" s="105"/>
      <c r="O183" s="106"/>
      <c r="P183" s="106"/>
      <c r="Q183" s="53"/>
      <c r="S183" s="53"/>
      <c r="T183" s="53"/>
      <c r="U183" s="53"/>
      <c r="V183" s="53"/>
      <c r="W183" s="53"/>
      <c r="X183" s="53"/>
      <c r="Y183" s="53"/>
      <c r="Z183" s="53"/>
      <c r="AA183" s="53"/>
      <c r="AB183" s="53"/>
      <c r="AC183" s="53"/>
      <c r="AD183" s="53"/>
      <c r="AE183" s="53"/>
      <c r="AF183" s="53"/>
      <c r="AG183" s="53"/>
      <c r="AH183" s="53"/>
      <c r="AI183" s="53"/>
      <c r="AJ183" s="53"/>
      <c r="AK183" s="53"/>
      <c r="AL183" s="53"/>
      <c r="AM183" s="53"/>
      <c r="AN183" s="53"/>
      <c r="AO183" s="53"/>
      <c r="AP183" s="53"/>
      <c r="AQ183" s="53"/>
      <c r="AR183" s="53"/>
      <c r="AS183" s="53"/>
      <c r="AT183" s="53"/>
      <c r="AU183" s="53"/>
      <c r="AV183" s="53"/>
      <c r="AW183" s="53"/>
      <c r="AX183" s="53"/>
      <c r="AY183" s="53"/>
      <c r="AZ183" s="53"/>
    </row>
    <row r="184" spans="8:52" s="60" customFormat="1" x14ac:dyDescent="0.2">
      <c r="H184" s="59"/>
      <c r="I184" s="100"/>
      <c r="J184" s="100"/>
      <c r="K184" s="59"/>
      <c r="L184" s="59"/>
      <c r="M184" s="104"/>
      <c r="N184" s="105"/>
      <c r="O184" s="106"/>
      <c r="P184" s="106"/>
      <c r="Q184" s="53"/>
      <c r="S184" s="53"/>
      <c r="T184" s="53"/>
      <c r="U184" s="53"/>
      <c r="V184" s="53"/>
      <c r="W184" s="53"/>
      <c r="X184" s="53"/>
      <c r="Y184" s="53"/>
      <c r="Z184" s="53"/>
      <c r="AA184" s="53"/>
      <c r="AB184" s="53"/>
      <c r="AC184" s="53"/>
      <c r="AD184" s="53"/>
      <c r="AE184" s="53"/>
      <c r="AF184" s="53"/>
      <c r="AG184" s="53"/>
      <c r="AH184" s="53"/>
      <c r="AI184" s="53"/>
      <c r="AJ184" s="53"/>
      <c r="AK184" s="53"/>
      <c r="AL184" s="53"/>
      <c r="AM184" s="53"/>
      <c r="AN184" s="53"/>
      <c r="AO184" s="53"/>
      <c r="AP184" s="53"/>
      <c r="AQ184" s="53"/>
      <c r="AR184" s="53"/>
      <c r="AS184" s="53"/>
      <c r="AT184" s="53"/>
      <c r="AU184" s="53"/>
      <c r="AV184" s="53"/>
      <c r="AW184" s="53"/>
      <c r="AX184" s="53"/>
      <c r="AY184" s="53"/>
      <c r="AZ184" s="53"/>
    </row>
    <row r="185" spans="8:52" s="60" customFormat="1" x14ac:dyDescent="0.2">
      <c r="H185" s="59"/>
      <c r="I185" s="100"/>
      <c r="J185" s="100"/>
      <c r="K185" s="59"/>
      <c r="L185" s="59"/>
      <c r="M185" s="104"/>
      <c r="N185" s="105"/>
      <c r="O185" s="106"/>
      <c r="P185" s="106"/>
      <c r="Q185" s="53"/>
      <c r="S185" s="53"/>
      <c r="T185" s="53"/>
      <c r="U185" s="53"/>
      <c r="V185" s="53"/>
      <c r="W185" s="53"/>
      <c r="X185" s="53"/>
      <c r="Y185" s="53"/>
      <c r="Z185" s="53"/>
      <c r="AA185" s="53"/>
      <c r="AB185" s="53"/>
      <c r="AC185" s="53"/>
      <c r="AD185" s="53"/>
      <c r="AE185" s="53"/>
      <c r="AF185" s="53"/>
      <c r="AG185" s="53"/>
      <c r="AH185" s="53"/>
      <c r="AI185" s="53"/>
      <c r="AJ185" s="53"/>
      <c r="AK185" s="53"/>
      <c r="AL185" s="53"/>
      <c r="AM185" s="53"/>
      <c r="AN185" s="53"/>
      <c r="AO185" s="53"/>
      <c r="AP185" s="53"/>
      <c r="AQ185" s="53"/>
      <c r="AR185" s="53"/>
      <c r="AS185" s="53"/>
      <c r="AT185" s="53"/>
      <c r="AU185" s="53"/>
      <c r="AV185" s="53"/>
      <c r="AW185" s="53"/>
      <c r="AX185" s="53"/>
      <c r="AY185" s="53"/>
      <c r="AZ185" s="53"/>
    </row>
    <row r="186" spans="8:52" s="60" customFormat="1" x14ac:dyDescent="0.2">
      <c r="H186" s="59"/>
      <c r="I186" s="100"/>
      <c r="J186" s="100"/>
      <c r="K186" s="59"/>
      <c r="L186" s="59"/>
      <c r="M186" s="104"/>
      <c r="N186" s="105"/>
      <c r="O186" s="106"/>
      <c r="P186" s="106"/>
      <c r="Q186" s="53"/>
      <c r="S186" s="53"/>
      <c r="T186" s="53"/>
      <c r="U186" s="53"/>
      <c r="V186" s="53"/>
      <c r="W186" s="53"/>
      <c r="X186" s="53"/>
      <c r="Y186" s="53"/>
      <c r="Z186" s="53"/>
      <c r="AA186" s="53"/>
      <c r="AB186" s="53"/>
      <c r="AC186" s="53"/>
      <c r="AD186" s="53"/>
      <c r="AE186" s="53"/>
      <c r="AF186" s="53"/>
      <c r="AG186" s="53"/>
      <c r="AH186" s="53"/>
      <c r="AI186" s="53"/>
      <c r="AJ186" s="53"/>
      <c r="AK186" s="53"/>
      <c r="AL186" s="53"/>
      <c r="AM186" s="53"/>
      <c r="AN186" s="53"/>
      <c r="AO186" s="53"/>
      <c r="AP186" s="53"/>
      <c r="AQ186" s="53"/>
      <c r="AR186" s="53"/>
      <c r="AS186" s="53"/>
      <c r="AT186" s="53"/>
      <c r="AU186" s="53"/>
      <c r="AV186" s="53"/>
      <c r="AW186" s="53"/>
      <c r="AX186" s="53"/>
      <c r="AY186" s="53"/>
      <c r="AZ186" s="53"/>
    </row>
    <row r="187" spans="8:52" s="60" customFormat="1" x14ac:dyDescent="0.2">
      <c r="H187" s="59"/>
      <c r="I187" s="100"/>
      <c r="J187" s="100"/>
      <c r="K187" s="59"/>
      <c r="L187" s="59"/>
      <c r="M187" s="104"/>
      <c r="N187" s="105"/>
      <c r="O187" s="106"/>
      <c r="P187" s="106"/>
      <c r="Q187" s="53"/>
      <c r="S187" s="53"/>
      <c r="T187" s="53"/>
      <c r="U187" s="53"/>
      <c r="V187" s="53"/>
      <c r="W187" s="53"/>
      <c r="X187" s="53"/>
      <c r="Y187" s="53"/>
      <c r="Z187" s="53"/>
      <c r="AA187" s="53"/>
      <c r="AB187" s="53"/>
      <c r="AC187" s="53"/>
      <c r="AD187" s="53"/>
      <c r="AE187" s="53"/>
      <c r="AF187" s="53"/>
      <c r="AG187" s="53"/>
      <c r="AH187" s="53"/>
      <c r="AI187" s="53"/>
      <c r="AJ187" s="53"/>
      <c r="AK187" s="53"/>
      <c r="AL187" s="53"/>
      <c r="AM187" s="53"/>
      <c r="AN187" s="53"/>
      <c r="AO187" s="53"/>
      <c r="AP187" s="53"/>
      <c r="AQ187" s="53"/>
      <c r="AR187" s="53"/>
      <c r="AS187" s="53"/>
      <c r="AT187" s="53"/>
      <c r="AU187" s="53"/>
      <c r="AV187" s="53"/>
      <c r="AW187" s="53"/>
      <c r="AX187" s="53"/>
      <c r="AY187" s="53"/>
      <c r="AZ187" s="53"/>
    </row>
    <row r="188" spans="8:52" s="60" customFormat="1" x14ac:dyDescent="0.2">
      <c r="H188" s="59"/>
      <c r="I188" s="100"/>
      <c r="J188" s="100"/>
      <c r="K188" s="59"/>
      <c r="L188" s="59"/>
      <c r="M188" s="104"/>
      <c r="N188" s="105"/>
      <c r="O188" s="106"/>
      <c r="P188" s="106"/>
      <c r="Q188" s="53"/>
      <c r="S188" s="53"/>
      <c r="T188" s="53"/>
      <c r="U188" s="53"/>
      <c r="V188" s="53"/>
      <c r="W188" s="53"/>
      <c r="X188" s="53"/>
      <c r="Y188" s="53"/>
      <c r="Z188" s="53"/>
      <c r="AA188" s="53"/>
      <c r="AB188" s="53"/>
      <c r="AC188" s="53"/>
      <c r="AD188" s="53"/>
      <c r="AE188" s="53"/>
      <c r="AF188" s="53"/>
      <c r="AG188" s="53"/>
      <c r="AH188" s="53"/>
      <c r="AI188" s="53"/>
      <c r="AJ188" s="53"/>
      <c r="AK188" s="53"/>
      <c r="AL188" s="53"/>
      <c r="AM188" s="53"/>
      <c r="AN188" s="53"/>
      <c r="AO188" s="53"/>
      <c r="AP188" s="53"/>
      <c r="AQ188" s="53"/>
      <c r="AR188" s="53"/>
      <c r="AS188" s="53"/>
      <c r="AT188" s="53"/>
      <c r="AU188" s="53"/>
      <c r="AV188" s="53"/>
      <c r="AW188" s="53"/>
      <c r="AX188" s="53"/>
      <c r="AY188" s="53"/>
      <c r="AZ188" s="53"/>
    </row>
  </sheetData>
  <sheetProtection selectLockedCells="1"/>
  <autoFilter ref="A7:P68" xr:uid="{56DD15AE-9743-4F4B-9A1A-126697ED04AF}"/>
  <mergeCells count="2">
    <mergeCell ref="A1:P1"/>
    <mergeCell ref="S5:AZ5"/>
  </mergeCells>
  <conditionalFormatting sqref="S7:AW7">
    <cfRule type="cellIs" dxfId="5" priority="2" stopIfTrue="1" operator="equal">
      <formula>"Samstag"</formula>
    </cfRule>
    <cfRule type="cellIs" dxfId="4" priority="3" stopIfTrue="1" operator="equal">
      <formula>"Sonntag"</formula>
    </cfRule>
  </conditionalFormatting>
  <conditionalFormatting sqref="S8:AW68">
    <cfRule type="cellIs" dxfId="3" priority="1" operator="greaterThan">
      <formula>0</formula>
    </cfRule>
  </conditionalFormatting>
  <printOptions horizontalCentered="1"/>
  <pageMargins left="0.19685039370078741" right="0.19685039370078741" top="0.78740157480314965" bottom="0.78740157480314965" header="0.51181102362204722" footer="0.51181102362204722"/>
  <pageSetup paperSize="8" scale="89" fitToHeight="0" orientation="landscape" r:id="rId1"/>
  <headerFooter alignWithMargins="0">
    <oddHeader>&amp;CAusschreibung Reinigung Gemeinde Oberhaching 2026</oddHeader>
    <oddFooter>&amp;CSeite &amp;P von &amp;N Seiten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9109C-F080-4440-8E32-FED1DB960C23}">
  <sheetPr>
    <tabColor theme="7" tint="0.59999389629810485"/>
    <pageSetUpPr fitToPage="1"/>
  </sheetPr>
  <dimension ref="A1:R188"/>
  <sheetViews>
    <sheetView zoomScale="80" zoomScaleNormal="80" zoomScaleSheetLayoutView="70" zoomScalePageLayoutView="60" workbookViewId="0">
      <selection activeCell="F2" sqref="F2"/>
    </sheetView>
  </sheetViews>
  <sheetFormatPr baseColWidth="10" defaultColWidth="11.44140625" defaultRowHeight="12.6" x14ac:dyDescent="0.2"/>
  <cols>
    <col min="1" max="1" width="11.44140625" style="53"/>
    <col min="2" max="2" width="12.33203125" style="60" customWidth="1"/>
    <col min="3" max="3" width="9.33203125" style="60" customWidth="1"/>
    <col min="4" max="4" width="28.77734375" style="60" customWidth="1"/>
    <col min="5" max="5" width="20.44140625" style="53" customWidth="1"/>
    <col min="6" max="7" width="13.88671875" style="53" customWidth="1"/>
    <col min="8" max="8" width="14.21875" style="60" customWidth="1"/>
    <col min="9" max="9" width="10.77734375" style="59" customWidth="1"/>
    <col min="10" max="10" width="10.5546875" style="100" customWidth="1"/>
    <col min="11" max="11" width="16.5546875" style="100" customWidth="1"/>
    <col min="12" max="13" width="13.21875" style="59" customWidth="1"/>
    <col min="14" max="14" width="15.6640625" style="104" customWidth="1"/>
    <col min="15" max="15" width="14.109375" style="105" customWidth="1"/>
    <col min="16" max="16" width="16.109375" style="106" customWidth="1"/>
    <col min="17" max="17" width="19.109375" style="106" customWidth="1"/>
    <col min="18" max="18" width="12" style="53" bestFit="1" customWidth="1"/>
    <col min="19" max="16384" width="11.44140625" style="53"/>
  </cols>
  <sheetData>
    <row r="1" spans="1:18" ht="30" customHeight="1" x14ac:dyDescent="0.2">
      <c r="A1" s="606" t="s">
        <v>633</v>
      </c>
      <c r="B1" s="606"/>
      <c r="C1" s="606"/>
      <c r="D1" s="606"/>
      <c r="E1" s="606"/>
      <c r="F1" s="606"/>
      <c r="G1" s="606"/>
      <c r="H1" s="606"/>
      <c r="I1" s="606"/>
      <c r="J1" s="606"/>
      <c r="K1" s="606"/>
      <c r="L1" s="606"/>
      <c r="M1" s="606"/>
      <c r="N1" s="606"/>
      <c r="O1" s="606"/>
      <c r="P1" s="606"/>
      <c r="Q1" s="606"/>
      <c r="R1" s="52"/>
    </row>
    <row r="2" spans="1:18" s="54" customFormat="1" ht="36.6" customHeight="1" x14ac:dyDescent="0.3">
      <c r="A2" s="83" t="s">
        <v>2</v>
      </c>
      <c r="B2" s="84" t="str">
        <f>Basisdaten!B5</f>
        <v>Gemeinde Oberhaching</v>
      </c>
      <c r="C2" s="84"/>
      <c r="D2" s="86"/>
      <c r="I2" s="87" t="s">
        <v>3</v>
      </c>
      <c r="J2" s="608">
        <f>Basisdaten!E5</f>
        <v>0</v>
      </c>
      <c r="K2" s="608"/>
      <c r="L2" s="608"/>
      <c r="M2" s="608"/>
      <c r="N2" s="608"/>
      <c r="O2" s="608"/>
      <c r="P2" s="87" t="s">
        <v>1</v>
      </c>
      <c r="Q2" s="322">
        <f>Basisdaten!E3</f>
        <v>0</v>
      </c>
    </row>
    <row r="3" spans="1:18" s="54" customFormat="1" ht="27" customHeight="1" x14ac:dyDescent="0.3">
      <c r="A3" s="86" t="s">
        <v>4</v>
      </c>
      <c r="B3" s="84" t="s">
        <v>515</v>
      </c>
      <c r="C3" s="84"/>
      <c r="F3" s="85"/>
      <c r="G3" s="85"/>
      <c r="N3" s="404" t="s">
        <v>324</v>
      </c>
      <c r="O3" s="405">
        <f>'SVS GR'!F77</f>
        <v>0</v>
      </c>
      <c r="P3" s="91"/>
      <c r="Q3" s="92"/>
    </row>
    <row r="4" spans="1:18" s="54" customFormat="1" ht="17.399999999999999" customHeight="1" x14ac:dyDescent="0.3">
      <c r="N4" s="89"/>
      <c r="O4" s="90"/>
      <c r="P4" s="91"/>
      <c r="Q4" s="92"/>
    </row>
    <row r="5" spans="1:18" s="145" customFormat="1" ht="29.25" customHeight="1" x14ac:dyDescent="0.3">
      <c r="A5" s="235"/>
      <c r="B5" s="235"/>
      <c r="C5" s="235"/>
      <c r="D5" s="235"/>
      <c r="E5" s="235"/>
      <c r="F5" s="232"/>
      <c r="G5" s="232" t="s">
        <v>574</v>
      </c>
      <c r="H5" s="146">
        <f>SUBTOTAL(9,H8:H68)</f>
        <v>1235.2800000000004</v>
      </c>
      <c r="I5" s="147"/>
      <c r="J5" s="147"/>
      <c r="K5" s="146">
        <f>SUBTOTAL(9,K8:K68)</f>
        <v>635.03500000000008</v>
      </c>
      <c r="L5" s="148">
        <f>IF(ISERROR(K5/N5),0,(K5/N5))</f>
        <v>0</v>
      </c>
      <c r="M5" s="230">
        <f>SUBTOTAL(9,M8:M68)</f>
        <v>0</v>
      </c>
      <c r="N5" s="230">
        <f>SUBTOTAL(9,N8:N68)</f>
        <v>0</v>
      </c>
      <c r="O5" s="235"/>
      <c r="P5" s="149">
        <f>SUBTOTAL(9,P8:P68)</f>
        <v>0</v>
      </c>
      <c r="Q5" s="149">
        <f>SUBTOTAL(9,Q8:Q68)</f>
        <v>0</v>
      </c>
    </row>
    <row r="6" spans="1:18" s="145" customFormat="1" ht="26.25" customHeight="1" x14ac:dyDescent="0.3">
      <c r="A6" s="298"/>
      <c r="B6" s="298"/>
      <c r="C6" s="298"/>
      <c r="D6" s="298"/>
      <c r="E6" s="298"/>
      <c r="F6" s="234"/>
      <c r="G6" s="234" t="s">
        <v>226</v>
      </c>
      <c r="H6" s="150">
        <f>SUM(H$8:H$68)</f>
        <v>1235.2800000000004</v>
      </c>
      <c r="I6" s="153"/>
      <c r="J6" s="153"/>
      <c r="K6" s="150">
        <f>SUM(K$8:K$68)</f>
        <v>635.03500000000008</v>
      </c>
      <c r="L6" s="151">
        <f>IF(ISERROR(K6/N6),0,(K6/N6))</f>
        <v>0</v>
      </c>
      <c r="M6" s="231">
        <f>SUM(M$8:M$68)</f>
        <v>0</v>
      </c>
      <c r="N6" s="231">
        <f>SUM(N$8:N$68)</f>
        <v>0</v>
      </c>
      <c r="O6" s="298"/>
      <c r="P6" s="152">
        <f>SUM(P$8:P$68)</f>
        <v>0</v>
      </c>
      <c r="Q6" s="152">
        <f>SUM(Q$8:Q$68)</f>
        <v>0</v>
      </c>
    </row>
    <row r="7" spans="1:18" s="57" customFormat="1" ht="41.25" customHeight="1" x14ac:dyDescent="0.3">
      <c r="A7" s="55" t="s">
        <v>245</v>
      </c>
      <c r="B7" s="55" t="s">
        <v>238</v>
      </c>
      <c r="C7" s="55" t="s">
        <v>101</v>
      </c>
      <c r="D7" s="55" t="s">
        <v>103</v>
      </c>
      <c r="E7" s="55" t="s">
        <v>162</v>
      </c>
      <c r="F7" s="55" t="s">
        <v>521</v>
      </c>
      <c r="G7" s="55" t="s">
        <v>522</v>
      </c>
      <c r="H7" s="56" t="s">
        <v>100</v>
      </c>
      <c r="I7" s="56" t="s">
        <v>59</v>
      </c>
      <c r="J7" s="56" t="s">
        <v>75</v>
      </c>
      <c r="K7" s="56" t="s">
        <v>76</v>
      </c>
      <c r="L7" s="93" t="s">
        <v>77</v>
      </c>
      <c r="M7" s="94" t="s">
        <v>535</v>
      </c>
      <c r="N7" s="94" t="s">
        <v>78</v>
      </c>
      <c r="O7" s="95" t="s">
        <v>79</v>
      </c>
      <c r="P7" s="95" t="s">
        <v>80</v>
      </c>
      <c r="Q7" s="95" t="s">
        <v>81</v>
      </c>
    </row>
    <row r="8" spans="1:18" s="58" customFormat="1" ht="24.9" customHeight="1" x14ac:dyDescent="0.25">
      <c r="A8" s="299" t="str">
        <f>'Kalk UHR KiGa Äuss.Stockweg'!A8</f>
        <v>Altbau</v>
      </c>
      <c r="B8" s="299" t="str">
        <f>'Kalk UHR KiGa Äuss.Stockweg'!B8</f>
        <v>KG</v>
      </c>
      <c r="C8" s="299" t="str">
        <f>IF('Kalk UHR KiGa Äuss.Stockweg'!C8="","",'Kalk UHR KiGa Äuss.Stockweg'!C8)</f>
        <v/>
      </c>
      <c r="D8" s="299" t="str">
        <f>'Kalk UHR KiGa Äuss.Stockweg'!D8</f>
        <v>Treppenhaus zum EG</v>
      </c>
      <c r="E8" s="299" t="str">
        <f>'Kalk UHR KiGa Äuss.Stockweg'!E8</f>
        <v>Steinzeug/Fliesen</v>
      </c>
      <c r="F8" s="227" t="str">
        <f>'Kalk UHR KiGa Äuss.Stockweg'!F8</f>
        <v>F3-W1</v>
      </c>
      <c r="G8" s="227" t="str">
        <f t="shared" ref="G8:G68" si="0">CONCATENATE((LEFT(F8,2)),"-",I8)</f>
        <v>F3-J0,5</v>
      </c>
      <c r="H8" s="126">
        <f>'Kalk UHR KiGa Äuss.Stockweg'!G8</f>
        <v>11</v>
      </c>
      <c r="I8" s="96" t="s">
        <v>549</v>
      </c>
      <c r="J8" s="323">
        <f>VLOOKUP(I8,Turnus!$H$9:$I$26,2,FALSE)</f>
        <v>0.5</v>
      </c>
      <c r="K8" s="126">
        <f t="shared" ref="K8:K68" si="1">+H8*J8</f>
        <v>5.5</v>
      </c>
      <c r="L8" s="127">
        <f>VLOOKUP($G8,'Leistungswerte GR Kigas'!$C$6:$F$43,4,FALSE)</f>
        <v>0</v>
      </c>
      <c r="M8" s="128">
        <f>IF(ISERROR(H8/L8),0,H8/L8)</f>
        <v>0</v>
      </c>
      <c r="N8" s="128">
        <f t="shared" ref="N8:N39" si="2">IF(ISERROR(K8/L8),0,K8/L8)</f>
        <v>0</v>
      </c>
      <c r="O8" s="521">
        <f>O$3</f>
        <v>0</v>
      </c>
      <c r="P8" s="129">
        <f t="shared" ref="P8:P39" si="3">IF(ISERROR(H8/L8*O8),0,H8/L8*O8)</f>
        <v>0</v>
      </c>
      <c r="Q8" s="130">
        <f t="shared" ref="Q8:Q68" si="4">+N8*O8</f>
        <v>0</v>
      </c>
    </row>
    <row r="9" spans="1:18" s="58" customFormat="1" ht="24.9" customHeight="1" x14ac:dyDescent="0.25">
      <c r="A9" s="299" t="str">
        <f>'Kalk UHR KiGa Äuss.Stockweg'!A9</f>
        <v>Altbau</v>
      </c>
      <c r="B9" s="299" t="str">
        <f>'Kalk UHR KiGa Äuss.Stockweg'!B9</f>
        <v>KG</v>
      </c>
      <c r="C9" s="299" t="str">
        <f>IF('Kalk UHR KiGa Äuss.Stockweg'!C9="","",'Kalk UHR KiGa Äuss.Stockweg'!C9)</f>
        <v/>
      </c>
      <c r="D9" s="299" t="str">
        <f>'Kalk UHR KiGa Äuss.Stockweg'!D9</f>
        <v>Treppenhaus Vorplatz</v>
      </c>
      <c r="E9" s="299" t="str">
        <f>'Kalk UHR KiGa Äuss.Stockweg'!E9</f>
        <v>Steinzeug/Fliesen</v>
      </c>
      <c r="F9" s="227" t="str">
        <f>'Kalk UHR KiGa Äuss.Stockweg'!F9</f>
        <v>F1-W1</v>
      </c>
      <c r="G9" s="227" t="str">
        <f t="shared" si="0"/>
        <v>F1-J0,5</v>
      </c>
      <c r="H9" s="126">
        <f>'Kalk UHR KiGa Äuss.Stockweg'!G9</f>
        <v>11</v>
      </c>
      <c r="I9" s="96" t="s">
        <v>549</v>
      </c>
      <c r="J9" s="323">
        <f>VLOOKUP(I9,Turnus!$H$9:$I$26,2,FALSE)</f>
        <v>0.5</v>
      </c>
      <c r="K9" s="126">
        <f t="shared" si="1"/>
        <v>5.5</v>
      </c>
      <c r="L9" s="127">
        <f>VLOOKUP($G9,'Leistungswerte GR Kigas'!$C$6:$F$43,4,FALSE)</f>
        <v>0</v>
      </c>
      <c r="M9" s="128">
        <f t="shared" ref="M9:M68" si="5">IF(ISERROR(H9/L9),0,H9/L9)</f>
        <v>0</v>
      </c>
      <c r="N9" s="128">
        <f t="shared" si="2"/>
        <v>0</v>
      </c>
      <c r="O9" s="521">
        <f t="shared" ref="O9:O68" si="6">O$3</f>
        <v>0</v>
      </c>
      <c r="P9" s="129">
        <f t="shared" si="3"/>
        <v>0</v>
      </c>
      <c r="Q9" s="130">
        <f t="shared" si="4"/>
        <v>0</v>
      </c>
    </row>
    <row r="10" spans="1:18" s="58" customFormat="1" ht="24.9" customHeight="1" x14ac:dyDescent="0.25">
      <c r="A10" s="299" t="str">
        <f>'Kalk UHR KiGa Äuss.Stockweg'!A10</f>
        <v>Altbau</v>
      </c>
      <c r="B10" s="299" t="str">
        <f>'Kalk UHR KiGa Äuss.Stockweg'!B10</f>
        <v>KG</v>
      </c>
      <c r="C10" s="299" t="str">
        <f>IF('Kalk UHR KiGa Äuss.Stockweg'!C10="","",'Kalk UHR KiGa Äuss.Stockweg'!C10)</f>
        <v/>
      </c>
      <c r="D10" s="299" t="str">
        <f>'Kalk UHR KiGa Äuss.Stockweg'!D10</f>
        <v>Lager</v>
      </c>
      <c r="E10" s="299" t="str">
        <f>'Kalk UHR KiGa Äuss.Stockweg'!E10</f>
        <v>Beton</v>
      </c>
      <c r="F10" s="227" t="str">
        <f>'Kalk UHR KiGa Äuss.Stockweg'!F10</f>
        <v>L1-M1</v>
      </c>
      <c r="G10" s="408" t="str">
        <f t="shared" si="0"/>
        <v>L1-kR</v>
      </c>
      <c r="H10" s="126">
        <f>'Kalk UHR KiGa Äuss.Stockweg'!G10</f>
        <v>24.84</v>
      </c>
      <c r="I10" s="96" t="s">
        <v>68</v>
      </c>
      <c r="J10" s="323">
        <f>VLOOKUP(I10,Turnus!$H$9:$I$26,2,FALSE)</f>
        <v>0</v>
      </c>
      <c r="K10" s="126">
        <f t="shared" si="1"/>
        <v>0</v>
      </c>
      <c r="L10" s="127">
        <f>VLOOKUP($G10,'Leistungswerte GR Kigas'!$C$6:$F$43,4,FALSE)</f>
        <v>0</v>
      </c>
      <c r="M10" s="128">
        <f t="shared" si="5"/>
        <v>0</v>
      </c>
      <c r="N10" s="128">
        <f t="shared" si="2"/>
        <v>0</v>
      </c>
      <c r="O10" s="521">
        <f t="shared" si="6"/>
        <v>0</v>
      </c>
      <c r="P10" s="129">
        <f t="shared" si="3"/>
        <v>0</v>
      </c>
      <c r="Q10" s="130">
        <f t="shared" si="4"/>
        <v>0</v>
      </c>
    </row>
    <row r="11" spans="1:18" s="58" customFormat="1" ht="24.9" customHeight="1" x14ac:dyDescent="0.25">
      <c r="A11" s="299" t="str">
        <f>'Kalk UHR KiGa Äuss.Stockweg'!A11</f>
        <v>Altbau</v>
      </c>
      <c r="B11" s="299" t="str">
        <f>'Kalk UHR KiGa Äuss.Stockweg'!B11</f>
        <v>KG</v>
      </c>
      <c r="C11" s="299" t="str">
        <f>IF('Kalk UHR KiGa Äuss.Stockweg'!C11="","",'Kalk UHR KiGa Äuss.Stockweg'!C11)</f>
        <v/>
      </c>
      <c r="D11" s="299" t="str">
        <f>'Kalk UHR KiGa Äuss.Stockweg'!D11</f>
        <v>Heizung</v>
      </c>
      <c r="E11" s="299" t="str">
        <f>'Kalk UHR KiGa Äuss.Stockweg'!E11</f>
        <v>Beton</v>
      </c>
      <c r="F11" s="227" t="str">
        <f>'Kalk UHR KiGa Äuss.Stockweg'!F11</f>
        <v>Z-kR</v>
      </c>
      <c r="G11" s="408" t="str">
        <f t="shared" si="0"/>
        <v>Z--kR</v>
      </c>
      <c r="H11" s="126">
        <f>'Kalk UHR KiGa Äuss.Stockweg'!G11</f>
        <v>12.5</v>
      </c>
      <c r="I11" s="96" t="s">
        <v>68</v>
      </c>
      <c r="J11" s="323">
        <f>VLOOKUP(I11,Turnus!$H$9:$I$26,2,FALSE)</f>
        <v>0</v>
      </c>
      <c r="K11" s="126">
        <f t="shared" si="1"/>
        <v>0</v>
      </c>
      <c r="L11" s="127">
        <f>VLOOKUP($G11,'Leistungswerte GR Kigas'!$C$6:$F$43,4,FALSE)</f>
        <v>0</v>
      </c>
      <c r="M11" s="128">
        <f t="shared" si="5"/>
        <v>0</v>
      </c>
      <c r="N11" s="128">
        <f t="shared" si="2"/>
        <v>0</v>
      </c>
      <c r="O11" s="521">
        <f t="shared" si="6"/>
        <v>0</v>
      </c>
      <c r="P11" s="129">
        <f t="shared" si="3"/>
        <v>0</v>
      </c>
      <c r="Q11" s="130">
        <f t="shared" si="4"/>
        <v>0</v>
      </c>
    </row>
    <row r="12" spans="1:18" s="58" customFormat="1" ht="24.9" customHeight="1" x14ac:dyDescent="0.25">
      <c r="A12" s="299" t="str">
        <f>'Kalk UHR KiGa Äuss.Stockweg'!A12</f>
        <v>Altbau</v>
      </c>
      <c r="B12" s="299" t="str">
        <f>'Kalk UHR KiGa Äuss.Stockweg'!B12</f>
        <v>KG</v>
      </c>
      <c r="C12" s="299" t="str">
        <f>IF('Kalk UHR KiGa Äuss.Stockweg'!C12="","",'Kalk UHR KiGa Äuss.Stockweg'!C12)</f>
        <v/>
      </c>
      <c r="D12" s="299" t="str">
        <f>'Kalk UHR KiGa Äuss.Stockweg'!D12</f>
        <v>Anschlussraum Strom</v>
      </c>
      <c r="E12" s="299" t="str">
        <f>'Kalk UHR KiGa Äuss.Stockweg'!E12</f>
        <v>Beton</v>
      </c>
      <c r="F12" s="227" t="str">
        <f>'Kalk UHR KiGa Äuss.Stockweg'!F12</f>
        <v>Z-kR</v>
      </c>
      <c r="G12" s="408" t="str">
        <f t="shared" si="0"/>
        <v>Z--kR</v>
      </c>
      <c r="H12" s="126">
        <f>'Kalk UHR KiGa Äuss.Stockweg'!G12</f>
        <v>4.5999999999999996</v>
      </c>
      <c r="I12" s="96" t="s">
        <v>68</v>
      </c>
      <c r="J12" s="323">
        <f>VLOOKUP(I12,Turnus!$H$9:$I$26,2,FALSE)</f>
        <v>0</v>
      </c>
      <c r="K12" s="126">
        <f t="shared" si="1"/>
        <v>0</v>
      </c>
      <c r="L12" s="127">
        <f>VLOOKUP($G12,'Leistungswerte GR Kigas'!$C$6:$F$43,4,FALSE)</f>
        <v>0</v>
      </c>
      <c r="M12" s="128">
        <f t="shared" si="5"/>
        <v>0</v>
      </c>
      <c r="N12" s="128">
        <f t="shared" si="2"/>
        <v>0</v>
      </c>
      <c r="O12" s="521">
        <f t="shared" si="6"/>
        <v>0</v>
      </c>
      <c r="P12" s="129">
        <f t="shared" si="3"/>
        <v>0</v>
      </c>
      <c r="Q12" s="130">
        <f t="shared" si="4"/>
        <v>0</v>
      </c>
    </row>
    <row r="13" spans="1:18" s="58" customFormat="1" ht="24.9" customHeight="1" x14ac:dyDescent="0.25">
      <c r="A13" s="299" t="str">
        <f>'Kalk UHR KiGa Äuss.Stockweg'!A13</f>
        <v>Altbau</v>
      </c>
      <c r="B13" s="299" t="str">
        <f>'Kalk UHR KiGa Äuss.Stockweg'!B13</f>
        <v>KG</v>
      </c>
      <c r="C13" s="299" t="str">
        <f>IF('Kalk UHR KiGa Äuss.Stockweg'!C13="","",'Kalk UHR KiGa Äuss.Stockweg'!C13)</f>
        <v/>
      </c>
      <c r="D13" s="299" t="str">
        <f>'Kalk UHR KiGa Äuss.Stockweg'!D13</f>
        <v>Zählerraum</v>
      </c>
      <c r="E13" s="299" t="str">
        <f>'Kalk UHR KiGa Äuss.Stockweg'!E13</f>
        <v>Beton</v>
      </c>
      <c r="F13" s="227" t="str">
        <f>'Kalk UHR KiGa Äuss.Stockweg'!F13</f>
        <v>Z-kR</v>
      </c>
      <c r="G13" s="408" t="str">
        <f t="shared" si="0"/>
        <v>Z--kR</v>
      </c>
      <c r="H13" s="126">
        <f>'Kalk UHR KiGa Äuss.Stockweg'!G13</f>
        <v>6.25</v>
      </c>
      <c r="I13" s="96" t="s">
        <v>68</v>
      </c>
      <c r="J13" s="323">
        <f>VLOOKUP(I13,Turnus!$H$9:$I$26,2,FALSE)</f>
        <v>0</v>
      </c>
      <c r="K13" s="126">
        <f t="shared" si="1"/>
        <v>0</v>
      </c>
      <c r="L13" s="127">
        <f>VLOOKUP($G13,'Leistungswerte GR Kigas'!$C$6:$F$43,4,FALSE)</f>
        <v>0</v>
      </c>
      <c r="M13" s="128">
        <f t="shared" si="5"/>
        <v>0</v>
      </c>
      <c r="N13" s="128">
        <f t="shared" si="2"/>
        <v>0</v>
      </c>
      <c r="O13" s="521">
        <f t="shared" si="6"/>
        <v>0</v>
      </c>
      <c r="P13" s="129">
        <f t="shared" si="3"/>
        <v>0</v>
      </c>
      <c r="Q13" s="130">
        <f t="shared" si="4"/>
        <v>0</v>
      </c>
    </row>
    <row r="14" spans="1:18" s="58" customFormat="1" ht="24.9" customHeight="1" x14ac:dyDescent="0.25">
      <c r="A14" s="299" t="str">
        <f>'Kalk UHR KiGa Äuss.Stockweg'!A14</f>
        <v>Altbau</v>
      </c>
      <c r="B14" s="299" t="str">
        <f>'Kalk UHR KiGa Äuss.Stockweg'!B14</f>
        <v>EG</v>
      </c>
      <c r="C14" s="299" t="str">
        <f>IF('Kalk UHR KiGa Äuss.Stockweg'!C14="","",'Kalk UHR KiGa Äuss.Stockweg'!C14)</f>
        <v/>
      </c>
      <c r="D14" s="299" t="str">
        <f>'Kalk UHR KiGa Äuss.Stockweg'!D14</f>
        <v>Treppenhaus Vorplatz</v>
      </c>
      <c r="E14" s="299" t="str">
        <f>'Kalk UHR KiGa Äuss.Stockweg'!E14</f>
        <v>Steinzeug/Fliesen</v>
      </c>
      <c r="F14" s="227" t="str">
        <f>'Kalk UHR KiGa Äuss.Stockweg'!F14</f>
        <v>F1-W5</v>
      </c>
      <c r="G14" s="227" t="str">
        <f t="shared" si="0"/>
        <v>F1-J0,5</v>
      </c>
      <c r="H14" s="126">
        <f>'Kalk UHR KiGa Äuss.Stockweg'!G14</f>
        <v>3.87</v>
      </c>
      <c r="I14" s="96" t="s">
        <v>549</v>
      </c>
      <c r="J14" s="323">
        <f>VLOOKUP(I14,Turnus!$H$9:$I$26,2,FALSE)</f>
        <v>0.5</v>
      </c>
      <c r="K14" s="126">
        <f t="shared" si="1"/>
        <v>1.9350000000000001</v>
      </c>
      <c r="L14" s="127">
        <f>VLOOKUP($G14,'Leistungswerte GR Kigas'!$C$6:$F$43,4,FALSE)</f>
        <v>0</v>
      </c>
      <c r="M14" s="128">
        <f t="shared" si="5"/>
        <v>0</v>
      </c>
      <c r="N14" s="128">
        <f t="shared" si="2"/>
        <v>0</v>
      </c>
      <c r="O14" s="521">
        <f t="shared" si="6"/>
        <v>0</v>
      </c>
      <c r="P14" s="129">
        <f t="shared" si="3"/>
        <v>0</v>
      </c>
      <c r="Q14" s="130">
        <f t="shared" si="4"/>
        <v>0</v>
      </c>
    </row>
    <row r="15" spans="1:18" s="58" customFormat="1" ht="24.9" customHeight="1" x14ac:dyDescent="0.25">
      <c r="A15" s="299" t="str">
        <f>'Kalk UHR KiGa Äuss.Stockweg'!A15</f>
        <v>Altbau</v>
      </c>
      <c r="B15" s="299" t="str">
        <f>'Kalk UHR KiGa Äuss.Stockweg'!B15</f>
        <v>EG</v>
      </c>
      <c r="C15" s="299" t="str">
        <f>IF('Kalk UHR KiGa Äuss.Stockweg'!C15="","",'Kalk UHR KiGa Äuss.Stockweg'!C15)</f>
        <v/>
      </c>
      <c r="D15" s="299" t="str">
        <f>'Kalk UHR KiGa Äuss.Stockweg'!D15</f>
        <v>Windfang</v>
      </c>
      <c r="E15" s="299" t="str">
        <f>'Kalk UHR KiGa Äuss.Stockweg'!E15</f>
        <v>Steinzeug/ Sauberlaufmatte</v>
      </c>
      <c r="F15" s="227" t="str">
        <f>'Kalk UHR KiGa Äuss.Stockweg'!F15</f>
        <v>E2-W5</v>
      </c>
      <c r="G15" s="227" t="str">
        <f t="shared" si="0"/>
        <v>E2-J0,5</v>
      </c>
      <c r="H15" s="126">
        <f>'Kalk UHR KiGa Äuss.Stockweg'!G15</f>
        <v>9.4</v>
      </c>
      <c r="I15" s="96" t="s">
        <v>549</v>
      </c>
      <c r="J15" s="323">
        <f>VLOOKUP(I15,Turnus!$H$9:$I$26,2,FALSE)</f>
        <v>0.5</v>
      </c>
      <c r="K15" s="126">
        <f t="shared" si="1"/>
        <v>4.7</v>
      </c>
      <c r="L15" s="127">
        <f>VLOOKUP($G15,'Leistungswerte GR Kigas'!$C$6:$F$43,4,FALSE)</f>
        <v>0</v>
      </c>
      <c r="M15" s="128">
        <f t="shared" si="5"/>
        <v>0</v>
      </c>
      <c r="N15" s="128">
        <f t="shared" si="2"/>
        <v>0</v>
      </c>
      <c r="O15" s="521">
        <f t="shared" si="6"/>
        <v>0</v>
      </c>
      <c r="P15" s="129">
        <f t="shared" si="3"/>
        <v>0</v>
      </c>
      <c r="Q15" s="130">
        <f t="shared" si="4"/>
        <v>0</v>
      </c>
    </row>
    <row r="16" spans="1:18" s="58" customFormat="1" ht="24.9" customHeight="1" x14ac:dyDescent="0.25">
      <c r="A16" s="299" t="str">
        <f>'Kalk UHR KiGa Äuss.Stockweg'!A16</f>
        <v>Altbau</v>
      </c>
      <c r="B16" s="299" t="str">
        <f>'Kalk UHR KiGa Äuss.Stockweg'!B16</f>
        <v>EG</v>
      </c>
      <c r="C16" s="299" t="str">
        <f>IF('Kalk UHR KiGa Äuss.Stockweg'!C16="","",'Kalk UHR KiGa Äuss.Stockweg'!C16)</f>
        <v/>
      </c>
      <c r="D16" s="299" t="str">
        <f>'Kalk UHR KiGa Äuss.Stockweg'!D16</f>
        <v>Halle</v>
      </c>
      <c r="E16" s="299" t="str">
        <f>'Kalk UHR KiGa Äuss.Stockweg'!E16</f>
        <v>Steinzeug/Textil</v>
      </c>
      <c r="F16" s="227" t="str">
        <f>'Kalk UHR KiGa Äuss.Stockweg'!F16</f>
        <v>E1-W5</v>
      </c>
      <c r="G16" s="227" t="str">
        <f t="shared" si="0"/>
        <v>E1-J0,5</v>
      </c>
      <c r="H16" s="126">
        <f>'Kalk UHR KiGa Äuss.Stockweg'!G16</f>
        <v>62.79</v>
      </c>
      <c r="I16" s="96" t="s">
        <v>549</v>
      </c>
      <c r="J16" s="323">
        <f>VLOOKUP(I16,Turnus!$H$9:$I$26,2,FALSE)</f>
        <v>0.5</v>
      </c>
      <c r="K16" s="126">
        <f t="shared" si="1"/>
        <v>31.395</v>
      </c>
      <c r="L16" s="127">
        <f>VLOOKUP($G16,'Leistungswerte GR Kigas'!$C$6:$F$43,4,FALSE)</f>
        <v>0</v>
      </c>
      <c r="M16" s="128">
        <f t="shared" si="5"/>
        <v>0</v>
      </c>
      <c r="N16" s="128">
        <f t="shared" si="2"/>
        <v>0</v>
      </c>
      <c r="O16" s="521">
        <f t="shared" si="6"/>
        <v>0</v>
      </c>
      <c r="P16" s="129">
        <f t="shared" si="3"/>
        <v>0</v>
      </c>
      <c r="Q16" s="130">
        <f t="shared" si="4"/>
        <v>0</v>
      </c>
    </row>
    <row r="17" spans="1:18" s="58" customFormat="1" ht="24.9" customHeight="1" x14ac:dyDescent="0.25">
      <c r="A17" s="299" t="str">
        <f>'Kalk UHR KiGa Äuss.Stockweg'!A17</f>
        <v>Altbau</v>
      </c>
      <c r="B17" s="299" t="str">
        <f>'Kalk UHR KiGa Äuss.Stockweg'!B17</f>
        <v>EG</v>
      </c>
      <c r="C17" s="299" t="str">
        <f>IF('Kalk UHR KiGa Äuss.Stockweg'!C17="","",'Kalk UHR KiGa Äuss.Stockweg'!C17)</f>
        <v/>
      </c>
      <c r="D17" s="299" t="str">
        <f>'Kalk UHR KiGa Äuss.Stockweg'!D17</f>
        <v>Mehrzweckraum / Gymnastik</v>
      </c>
      <c r="E17" s="299" t="str">
        <f>'Kalk UHR KiGa Äuss.Stockweg'!E17</f>
        <v>Parkett</v>
      </c>
      <c r="F17" s="227" t="str">
        <f>'Kalk UHR KiGa Äuss.Stockweg'!F17</f>
        <v>G1-W5</v>
      </c>
      <c r="G17" s="227" t="str">
        <f t="shared" si="0"/>
        <v>G1-J0,5</v>
      </c>
      <c r="H17" s="126">
        <f>'Kalk UHR KiGa Äuss.Stockweg'!G17</f>
        <v>64.78</v>
      </c>
      <c r="I17" s="96" t="s">
        <v>549</v>
      </c>
      <c r="J17" s="323">
        <f>VLOOKUP(I17,Turnus!$H$9:$I$26,2,FALSE)</f>
        <v>0.5</v>
      </c>
      <c r="K17" s="126">
        <f t="shared" si="1"/>
        <v>32.39</v>
      </c>
      <c r="L17" s="127">
        <f>VLOOKUP($G17,'Leistungswerte GR Kigas'!$C$6:$F$43,4,FALSE)</f>
        <v>0</v>
      </c>
      <c r="M17" s="128">
        <f t="shared" si="5"/>
        <v>0</v>
      </c>
      <c r="N17" s="128">
        <f t="shared" si="2"/>
        <v>0</v>
      </c>
      <c r="O17" s="521">
        <f t="shared" si="6"/>
        <v>0</v>
      </c>
      <c r="P17" s="129">
        <f t="shared" si="3"/>
        <v>0</v>
      </c>
      <c r="Q17" s="130">
        <f t="shared" si="4"/>
        <v>0</v>
      </c>
      <c r="R17" s="306"/>
    </row>
    <row r="18" spans="1:18" s="58" customFormat="1" ht="24.9" customHeight="1" x14ac:dyDescent="0.25">
      <c r="A18" s="299" t="str">
        <f>'Kalk UHR KiGa Äuss.Stockweg'!A18</f>
        <v>Altbau</v>
      </c>
      <c r="B18" s="299" t="str">
        <f>'Kalk UHR KiGa Äuss.Stockweg'!B18</f>
        <v>EG</v>
      </c>
      <c r="C18" s="299" t="str">
        <f>IF('Kalk UHR KiGa Äuss.Stockweg'!C18="","",'Kalk UHR KiGa Äuss.Stockweg'!C18)</f>
        <v/>
      </c>
      <c r="D18" s="299" t="str">
        <f>'Kalk UHR KiGa Äuss.Stockweg'!D18</f>
        <v>Garderobe 2</v>
      </c>
      <c r="E18" s="299" t="str">
        <f>'Kalk UHR KiGa Äuss.Stockweg'!E18</f>
        <v>Steinzeug/Fliesen</v>
      </c>
      <c r="F18" s="227" t="str">
        <f>'Kalk UHR KiGa Äuss.Stockweg'!F18</f>
        <v>H1-W5</v>
      </c>
      <c r="G18" s="227" t="str">
        <f t="shared" si="0"/>
        <v>H1-J0,5</v>
      </c>
      <c r="H18" s="126">
        <f>'Kalk UHR KiGa Äuss.Stockweg'!G18</f>
        <v>27.86</v>
      </c>
      <c r="I18" s="96" t="s">
        <v>549</v>
      </c>
      <c r="J18" s="323">
        <f>VLOOKUP(I18,Turnus!$H$9:$I$26,2,FALSE)</f>
        <v>0.5</v>
      </c>
      <c r="K18" s="126">
        <f t="shared" si="1"/>
        <v>13.93</v>
      </c>
      <c r="L18" s="127">
        <f>VLOOKUP($G18,'Leistungswerte GR Kigas'!$C$6:$F$43,4,FALSE)</f>
        <v>0</v>
      </c>
      <c r="M18" s="128">
        <f t="shared" si="5"/>
        <v>0</v>
      </c>
      <c r="N18" s="128">
        <f t="shared" si="2"/>
        <v>0</v>
      </c>
      <c r="O18" s="521">
        <f t="shared" si="6"/>
        <v>0</v>
      </c>
      <c r="P18" s="129">
        <f t="shared" si="3"/>
        <v>0</v>
      </c>
      <c r="Q18" s="130">
        <f t="shared" si="4"/>
        <v>0</v>
      </c>
    </row>
    <row r="19" spans="1:18" s="58" customFormat="1" ht="24.9" customHeight="1" x14ac:dyDescent="0.25">
      <c r="A19" s="299" t="str">
        <f>'Kalk UHR KiGa Äuss.Stockweg'!A19</f>
        <v>Altbau</v>
      </c>
      <c r="B19" s="299" t="str">
        <f>'Kalk UHR KiGa Äuss.Stockweg'!B19</f>
        <v>EG</v>
      </c>
      <c r="C19" s="299" t="str">
        <f>IF('Kalk UHR KiGa Äuss.Stockweg'!C19="","",'Kalk UHR KiGa Äuss.Stockweg'!C19)</f>
        <v/>
      </c>
      <c r="D19" s="299" t="str">
        <f>'Kalk UHR KiGa Äuss.Stockweg'!D19</f>
        <v>Flur</v>
      </c>
      <c r="E19" s="299" t="str">
        <f>'Kalk UHR KiGa Äuss.Stockweg'!E19</f>
        <v>Steinzeug/Fliesen</v>
      </c>
      <c r="F19" s="227" t="str">
        <f>'Kalk UHR KiGa Äuss.Stockweg'!F19</f>
        <v>F1-W5</v>
      </c>
      <c r="G19" s="227" t="str">
        <f t="shared" si="0"/>
        <v>F1-J0,5</v>
      </c>
      <c r="H19" s="126">
        <f>'Kalk UHR KiGa Äuss.Stockweg'!G19</f>
        <v>13.85</v>
      </c>
      <c r="I19" s="96" t="s">
        <v>549</v>
      </c>
      <c r="J19" s="323">
        <f>VLOOKUP(I19,Turnus!$H$9:$I$26,2,FALSE)</f>
        <v>0.5</v>
      </c>
      <c r="K19" s="126">
        <f t="shared" si="1"/>
        <v>6.9249999999999998</v>
      </c>
      <c r="L19" s="127">
        <f>VLOOKUP($G19,'Leistungswerte GR Kigas'!$C$6:$F$43,4,FALSE)</f>
        <v>0</v>
      </c>
      <c r="M19" s="128">
        <f t="shared" si="5"/>
        <v>0</v>
      </c>
      <c r="N19" s="128">
        <f t="shared" si="2"/>
        <v>0</v>
      </c>
      <c r="O19" s="521">
        <f t="shared" si="6"/>
        <v>0</v>
      </c>
      <c r="P19" s="129">
        <f t="shared" si="3"/>
        <v>0</v>
      </c>
      <c r="Q19" s="130">
        <f t="shared" si="4"/>
        <v>0</v>
      </c>
    </row>
    <row r="20" spans="1:18" s="58" customFormat="1" ht="24.9" customHeight="1" x14ac:dyDescent="0.25">
      <c r="A20" s="299" t="str">
        <f>'Kalk UHR KiGa Äuss.Stockweg'!A20</f>
        <v>Altbau</v>
      </c>
      <c r="B20" s="299" t="str">
        <f>'Kalk UHR KiGa Äuss.Stockweg'!B20</f>
        <v>EG</v>
      </c>
      <c r="C20" s="299" t="str">
        <f>IF('Kalk UHR KiGa Äuss.Stockweg'!C20="","",'Kalk UHR KiGa Äuss.Stockweg'!C20)</f>
        <v/>
      </c>
      <c r="D20" s="299" t="str">
        <f>'Kalk UHR KiGa Äuss.Stockweg'!D20</f>
        <v>Garderobe 1</v>
      </c>
      <c r="E20" s="299" t="str">
        <f>'Kalk UHR KiGa Äuss.Stockweg'!E20</f>
        <v>Steinzeug/Fliesen</v>
      </c>
      <c r="F20" s="227" t="str">
        <f>'Kalk UHR KiGa Äuss.Stockweg'!F20</f>
        <v>H1-W5</v>
      </c>
      <c r="G20" s="227" t="str">
        <f t="shared" si="0"/>
        <v>H1-J0,5</v>
      </c>
      <c r="H20" s="126">
        <f>'Kalk UHR KiGa Äuss.Stockweg'!G20</f>
        <v>23.63</v>
      </c>
      <c r="I20" s="96" t="s">
        <v>549</v>
      </c>
      <c r="J20" s="323">
        <f>VLOOKUP(I20,Turnus!$H$9:$I$26,2,FALSE)</f>
        <v>0.5</v>
      </c>
      <c r="K20" s="126">
        <f t="shared" si="1"/>
        <v>11.815</v>
      </c>
      <c r="L20" s="127">
        <f>VLOOKUP($G20,'Leistungswerte GR Kigas'!$C$6:$F$43,4,FALSE)</f>
        <v>0</v>
      </c>
      <c r="M20" s="128">
        <f t="shared" si="5"/>
        <v>0</v>
      </c>
      <c r="N20" s="128">
        <f t="shared" si="2"/>
        <v>0</v>
      </c>
      <c r="O20" s="521">
        <f t="shared" si="6"/>
        <v>0</v>
      </c>
      <c r="P20" s="129">
        <f t="shared" si="3"/>
        <v>0</v>
      </c>
      <c r="Q20" s="130">
        <f t="shared" si="4"/>
        <v>0</v>
      </c>
    </row>
    <row r="21" spans="1:18" s="58" customFormat="1" ht="24.9" customHeight="1" x14ac:dyDescent="0.25">
      <c r="A21" s="299" t="str">
        <f>'Kalk UHR KiGa Äuss.Stockweg'!A21</f>
        <v>Altbau</v>
      </c>
      <c r="B21" s="299" t="str">
        <f>'Kalk UHR KiGa Äuss.Stockweg'!B21</f>
        <v>EG</v>
      </c>
      <c r="C21" s="299" t="str">
        <f>IF('Kalk UHR KiGa Äuss.Stockweg'!C21="","",'Kalk UHR KiGa Äuss.Stockweg'!C21)</f>
        <v/>
      </c>
      <c r="D21" s="299" t="str">
        <f>'Kalk UHR KiGa Äuss.Stockweg'!D21</f>
        <v>WC Waschraum 1</v>
      </c>
      <c r="E21" s="299" t="str">
        <f>'Kalk UHR KiGa Äuss.Stockweg'!E21</f>
        <v>Steinzeug/Fliesen</v>
      </c>
      <c r="F21" s="227" t="str">
        <f>'Kalk UHR KiGa Äuss.Stockweg'!F21</f>
        <v>S1-W5</v>
      </c>
      <c r="G21" s="227" t="str">
        <f t="shared" si="0"/>
        <v>S1-J1</v>
      </c>
      <c r="H21" s="126">
        <f>'Kalk UHR KiGa Äuss.Stockweg'!G21</f>
        <v>22.44</v>
      </c>
      <c r="I21" s="96" t="s">
        <v>54</v>
      </c>
      <c r="J21" s="323">
        <f>VLOOKUP(I21,Turnus!$H$9:$I$26,2,FALSE)</f>
        <v>1</v>
      </c>
      <c r="K21" s="126">
        <f t="shared" si="1"/>
        <v>22.44</v>
      </c>
      <c r="L21" s="127">
        <f>VLOOKUP($G21,'Leistungswerte GR Kigas'!$C$6:$F$43,4,FALSE)</f>
        <v>0</v>
      </c>
      <c r="M21" s="128">
        <f t="shared" si="5"/>
        <v>0</v>
      </c>
      <c r="N21" s="128">
        <f t="shared" si="2"/>
        <v>0</v>
      </c>
      <c r="O21" s="521">
        <f t="shared" si="6"/>
        <v>0</v>
      </c>
      <c r="P21" s="129">
        <f t="shared" si="3"/>
        <v>0</v>
      </c>
      <c r="Q21" s="130">
        <f t="shared" si="4"/>
        <v>0</v>
      </c>
    </row>
    <row r="22" spans="1:18" s="58" customFormat="1" ht="24.9" customHeight="1" x14ac:dyDescent="0.25">
      <c r="A22" s="299" t="str">
        <f>'Kalk UHR KiGa Äuss.Stockweg'!A22</f>
        <v>Altbau</v>
      </c>
      <c r="B22" s="299" t="str">
        <f>'Kalk UHR KiGa Äuss.Stockweg'!B22</f>
        <v>EG</v>
      </c>
      <c r="C22" s="299" t="str">
        <f>IF('Kalk UHR KiGa Äuss.Stockweg'!C22="","",'Kalk UHR KiGa Äuss.Stockweg'!C22)</f>
        <v/>
      </c>
      <c r="D22" s="299" t="str">
        <f>'Kalk UHR KiGa Äuss.Stockweg'!D22</f>
        <v>Gruppenraum 1</v>
      </c>
      <c r="E22" s="299" t="str">
        <f>'Kalk UHR KiGa Äuss.Stockweg'!E22</f>
        <v>Parkett/Textil</v>
      </c>
      <c r="F22" s="227" t="str">
        <f>'Kalk UHR KiGa Äuss.Stockweg'!F22</f>
        <v>G1-W5</v>
      </c>
      <c r="G22" s="227" t="str">
        <f t="shared" si="0"/>
        <v>G1-J0,5</v>
      </c>
      <c r="H22" s="126">
        <f>'Kalk UHR KiGa Äuss.Stockweg'!G22</f>
        <v>53.14</v>
      </c>
      <c r="I22" s="96" t="s">
        <v>549</v>
      </c>
      <c r="J22" s="323">
        <f>VLOOKUP(I22,Turnus!$H$9:$I$26,2,FALSE)</f>
        <v>0.5</v>
      </c>
      <c r="K22" s="126">
        <f t="shared" si="1"/>
        <v>26.57</v>
      </c>
      <c r="L22" s="127">
        <f>VLOOKUP($G22,'Leistungswerte GR Kigas'!$C$6:$F$43,4,FALSE)</f>
        <v>0</v>
      </c>
      <c r="M22" s="128">
        <f t="shared" si="5"/>
        <v>0</v>
      </c>
      <c r="N22" s="128">
        <f t="shared" si="2"/>
        <v>0</v>
      </c>
      <c r="O22" s="521">
        <f t="shared" si="6"/>
        <v>0</v>
      </c>
      <c r="P22" s="129">
        <f t="shared" si="3"/>
        <v>0</v>
      </c>
      <c r="Q22" s="130">
        <f t="shared" si="4"/>
        <v>0</v>
      </c>
    </row>
    <row r="23" spans="1:18" s="58" customFormat="1" ht="24.9" customHeight="1" x14ac:dyDescent="0.25">
      <c r="A23" s="299" t="str">
        <f>'Kalk UHR KiGa Äuss.Stockweg'!A23</f>
        <v>Altbau</v>
      </c>
      <c r="B23" s="299" t="str">
        <f>'Kalk UHR KiGa Äuss.Stockweg'!B23</f>
        <v>EG</v>
      </c>
      <c r="C23" s="299" t="str">
        <f>IF('Kalk UHR KiGa Äuss.Stockweg'!C23="","",'Kalk UHR KiGa Äuss.Stockweg'!C23)</f>
        <v/>
      </c>
      <c r="D23" s="299" t="str">
        <f>'Kalk UHR KiGa Äuss.Stockweg'!D23</f>
        <v>Treppe zur Galerie</v>
      </c>
      <c r="E23" s="299" t="str">
        <f>'Kalk UHR KiGa Äuss.Stockweg'!E23</f>
        <v>Holz</v>
      </c>
      <c r="F23" s="227" t="str">
        <f>'Kalk UHR KiGa Äuss.Stockweg'!F23</f>
        <v>F3-W5</v>
      </c>
      <c r="G23" s="227" t="str">
        <f t="shared" si="0"/>
        <v>F3-J0,5</v>
      </c>
      <c r="H23" s="126">
        <f>'Kalk UHR KiGa Äuss.Stockweg'!G23</f>
        <v>9</v>
      </c>
      <c r="I23" s="96" t="s">
        <v>549</v>
      </c>
      <c r="J23" s="323">
        <f>VLOOKUP(I23,Turnus!$H$9:$I$26,2,FALSE)</f>
        <v>0.5</v>
      </c>
      <c r="K23" s="126">
        <f t="shared" si="1"/>
        <v>4.5</v>
      </c>
      <c r="L23" s="127">
        <f>VLOOKUP($G23,'Leistungswerte GR Kigas'!$C$6:$F$43,4,FALSE)</f>
        <v>0</v>
      </c>
      <c r="M23" s="128">
        <f t="shared" si="5"/>
        <v>0</v>
      </c>
      <c r="N23" s="128">
        <f t="shared" si="2"/>
        <v>0</v>
      </c>
      <c r="O23" s="521">
        <f t="shared" si="6"/>
        <v>0</v>
      </c>
      <c r="P23" s="129">
        <f t="shared" si="3"/>
        <v>0</v>
      </c>
      <c r="Q23" s="130">
        <f t="shared" si="4"/>
        <v>0</v>
      </c>
    </row>
    <row r="24" spans="1:18" s="58" customFormat="1" ht="24.9" customHeight="1" x14ac:dyDescent="0.25">
      <c r="A24" s="299" t="str">
        <f>'Kalk UHR KiGa Äuss.Stockweg'!A24</f>
        <v>Altbau</v>
      </c>
      <c r="B24" s="299" t="str">
        <f>'Kalk UHR KiGa Äuss.Stockweg'!B24</f>
        <v>EG</v>
      </c>
      <c r="C24" s="299" t="str">
        <f>IF('Kalk UHR KiGa Äuss.Stockweg'!C24="","",'Kalk UHR KiGa Äuss.Stockweg'!C24)</f>
        <v/>
      </c>
      <c r="D24" s="299" t="str">
        <f>'Kalk UHR KiGa Äuss.Stockweg'!D24</f>
        <v>Intensiv 1</v>
      </c>
      <c r="E24" s="299" t="str">
        <f>'Kalk UHR KiGa Äuss.Stockweg'!E24</f>
        <v>Parkett</v>
      </c>
      <c r="F24" s="227" t="str">
        <f>'Kalk UHR KiGa Äuss.Stockweg'!F24</f>
        <v>G1-W5</v>
      </c>
      <c r="G24" s="227" t="str">
        <f t="shared" si="0"/>
        <v>G1-J0,5</v>
      </c>
      <c r="H24" s="126">
        <f>'Kalk UHR KiGa Äuss.Stockweg'!G24</f>
        <v>17.899999999999999</v>
      </c>
      <c r="I24" s="96" t="s">
        <v>549</v>
      </c>
      <c r="J24" s="323">
        <f>VLOOKUP(I24,Turnus!$H$9:$I$26,2,FALSE)</f>
        <v>0.5</v>
      </c>
      <c r="K24" s="126">
        <f t="shared" si="1"/>
        <v>8.9499999999999993</v>
      </c>
      <c r="L24" s="127">
        <f>VLOOKUP($G24,'Leistungswerte GR Kigas'!$C$6:$F$43,4,FALSE)</f>
        <v>0</v>
      </c>
      <c r="M24" s="128">
        <f t="shared" si="5"/>
        <v>0</v>
      </c>
      <c r="N24" s="128">
        <f t="shared" si="2"/>
        <v>0</v>
      </c>
      <c r="O24" s="521">
        <f t="shared" si="6"/>
        <v>0</v>
      </c>
      <c r="P24" s="129">
        <f t="shared" si="3"/>
        <v>0</v>
      </c>
      <c r="Q24" s="130">
        <f t="shared" si="4"/>
        <v>0</v>
      </c>
    </row>
    <row r="25" spans="1:18" s="58" customFormat="1" ht="24.9" customHeight="1" x14ac:dyDescent="0.25">
      <c r="A25" s="299" t="str">
        <f>'Kalk UHR KiGa Äuss.Stockweg'!A25</f>
        <v>Altbau</v>
      </c>
      <c r="B25" s="299" t="str">
        <f>'Kalk UHR KiGa Äuss.Stockweg'!B25</f>
        <v>EG</v>
      </c>
      <c r="C25" s="299" t="str">
        <f>IF('Kalk UHR KiGa Äuss.Stockweg'!C25="","",'Kalk UHR KiGa Äuss.Stockweg'!C25)</f>
        <v/>
      </c>
      <c r="D25" s="299" t="str">
        <f>'Kalk UHR KiGa Äuss.Stockweg'!D25</f>
        <v>Intensiv 2</v>
      </c>
      <c r="E25" s="299" t="str">
        <f>'Kalk UHR KiGa Äuss.Stockweg'!E25</f>
        <v>Parkett</v>
      </c>
      <c r="F25" s="227" t="str">
        <f>'Kalk UHR KiGa Äuss.Stockweg'!F25</f>
        <v>G1-W5</v>
      </c>
      <c r="G25" s="227" t="str">
        <f t="shared" si="0"/>
        <v>G1-J0,5</v>
      </c>
      <c r="H25" s="126">
        <f>'Kalk UHR KiGa Äuss.Stockweg'!G25</f>
        <v>17.899999999999999</v>
      </c>
      <c r="I25" s="96" t="s">
        <v>549</v>
      </c>
      <c r="J25" s="323">
        <f>VLOOKUP(I25,Turnus!$H$9:$I$26,2,FALSE)</f>
        <v>0.5</v>
      </c>
      <c r="K25" s="126">
        <f t="shared" si="1"/>
        <v>8.9499999999999993</v>
      </c>
      <c r="L25" s="127">
        <f>VLOOKUP($G25,'Leistungswerte GR Kigas'!$C$6:$F$43,4,FALSE)</f>
        <v>0</v>
      </c>
      <c r="M25" s="128">
        <f t="shared" si="5"/>
        <v>0</v>
      </c>
      <c r="N25" s="128">
        <f t="shared" si="2"/>
        <v>0</v>
      </c>
      <c r="O25" s="521">
        <f t="shared" si="6"/>
        <v>0</v>
      </c>
      <c r="P25" s="129">
        <f t="shared" si="3"/>
        <v>0</v>
      </c>
      <c r="Q25" s="130">
        <f t="shared" si="4"/>
        <v>0</v>
      </c>
    </row>
    <row r="26" spans="1:18" s="58" customFormat="1" ht="24.9" customHeight="1" x14ac:dyDescent="0.25">
      <c r="A26" s="299" t="str">
        <f>'Kalk UHR KiGa Äuss.Stockweg'!A26</f>
        <v>Altbau</v>
      </c>
      <c r="B26" s="299" t="str">
        <f>'Kalk UHR KiGa Äuss.Stockweg'!B26</f>
        <v>EG</v>
      </c>
      <c r="C26" s="299" t="str">
        <f>IF('Kalk UHR KiGa Äuss.Stockweg'!C26="","",'Kalk UHR KiGa Äuss.Stockweg'!C26)</f>
        <v/>
      </c>
      <c r="D26" s="299" t="str">
        <f>'Kalk UHR KiGa Äuss.Stockweg'!D26</f>
        <v>Abstellraum 1</v>
      </c>
      <c r="E26" s="299" t="str">
        <f>'Kalk UHR KiGa Äuss.Stockweg'!E26</f>
        <v>PVC</v>
      </c>
      <c r="F26" s="227" t="str">
        <f>'Kalk UHR KiGa Äuss.Stockweg'!F26</f>
        <v>L1-W5</v>
      </c>
      <c r="G26" s="227" t="str">
        <f t="shared" si="0"/>
        <v>L1-J0,5</v>
      </c>
      <c r="H26" s="126">
        <f>'Kalk UHR KiGa Äuss.Stockweg'!G26</f>
        <v>8.9</v>
      </c>
      <c r="I26" s="96" t="s">
        <v>549</v>
      </c>
      <c r="J26" s="323">
        <f>VLOOKUP(I26,Turnus!$H$9:$I$26,2,FALSE)</f>
        <v>0.5</v>
      </c>
      <c r="K26" s="126">
        <f t="shared" si="1"/>
        <v>4.45</v>
      </c>
      <c r="L26" s="127">
        <f>VLOOKUP($G26,'Leistungswerte GR Kigas'!$C$6:$F$43,4,FALSE)</f>
        <v>0</v>
      </c>
      <c r="M26" s="128">
        <f t="shared" si="5"/>
        <v>0</v>
      </c>
      <c r="N26" s="128">
        <f t="shared" si="2"/>
        <v>0</v>
      </c>
      <c r="O26" s="521">
        <f t="shared" si="6"/>
        <v>0</v>
      </c>
      <c r="P26" s="129">
        <f t="shared" si="3"/>
        <v>0</v>
      </c>
      <c r="Q26" s="130">
        <f t="shared" si="4"/>
        <v>0</v>
      </c>
    </row>
    <row r="27" spans="1:18" s="58" customFormat="1" ht="24.9" customHeight="1" x14ac:dyDescent="0.25">
      <c r="A27" s="299" t="str">
        <f>'Kalk UHR KiGa Äuss.Stockweg'!A27</f>
        <v>Altbau</v>
      </c>
      <c r="B27" s="299" t="str">
        <f>'Kalk UHR KiGa Äuss.Stockweg'!B27</f>
        <v>EG</v>
      </c>
      <c r="C27" s="299" t="str">
        <f>IF('Kalk UHR KiGa Äuss.Stockweg'!C27="","",'Kalk UHR KiGa Äuss.Stockweg'!C27)</f>
        <v/>
      </c>
      <c r="D27" s="299" t="str">
        <f>'Kalk UHR KiGa Äuss.Stockweg'!D27</f>
        <v>Abstellraum 2</v>
      </c>
      <c r="E27" s="299" t="str">
        <f>'Kalk UHR KiGa Äuss.Stockweg'!E27</f>
        <v>PVC</v>
      </c>
      <c r="F27" s="227" t="str">
        <f>'Kalk UHR KiGa Äuss.Stockweg'!F27</f>
        <v>L1-W5</v>
      </c>
      <c r="G27" s="227" t="str">
        <f t="shared" si="0"/>
        <v>L1-J0,5</v>
      </c>
      <c r="H27" s="126">
        <f>'Kalk UHR KiGa Äuss.Stockweg'!G27</f>
        <v>7.76</v>
      </c>
      <c r="I27" s="96" t="s">
        <v>549</v>
      </c>
      <c r="J27" s="323">
        <f>VLOOKUP(I27,Turnus!$H$9:$I$26,2,FALSE)</f>
        <v>0.5</v>
      </c>
      <c r="K27" s="126">
        <f t="shared" si="1"/>
        <v>3.88</v>
      </c>
      <c r="L27" s="127">
        <f>VLOOKUP($G27,'Leistungswerte GR Kigas'!$C$6:$F$43,4,FALSE)</f>
        <v>0</v>
      </c>
      <c r="M27" s="128">
        <f t="shared" si="5"/>
        <v>0</v>
      </c>
      <c r="N27" s="128">
        <f t="shared" si="2"/>
        <v>0</v>
      </c>
      <c r="O27" s="521">
        <f t="shared" si="6"/>
        <v>0</v>
      </c>
      <c r="P27" s="129">
        <f t="shared" si="3"/>
        <v>0</v>
      </c>
      <c r="Q27" s="130">
        <f t="shared" si="4"/>
        <v>0</v>
      </c>
      <c r="R27" s="306"/>
    </row>
    <row r="28" spans="1:18" s="58" customFormat="1" ht="24.9" customHeight="1" x14ac:dyDescent="0.25">
      <c r="A28" s="299" t="str">
        <f>'Kalk UHR KiGa Äuss.Stockweg'!A28</f>
        <v>Altbau</v>
      </c>
      <c r="B28" s="299" t="str">
        <f>'Kalk UHR KiGa Äuss.Stockweg'!B28</f>
        <v>EG</v>
      </c>
      <c r="C28" s="299" t="str">
        <f>IF('Kalk UHR KiGa Äuss.Stockweg'!C28="","",'Kalk UHR KiGa Äuss.Stockweg'!C28)</f>
        <v/>
      </c>
      <c r="D28" s="299" t="str">
        <f>'Kalk UHR KiGa Äuss.Stockweg'!D28</f>
        <v>Gruppenraum 2</v>
      </c>
      <c r="E28" s="299" t="str">
        <f>'Kalk UHR KiGa Äuss.Stockweg'!E28</f>
        <v>Parkett/Textil</v>
      </c>
      <c r="F28" s="227" t="str">
        <f>'Kalk UHR KiGa Äuss.Stockweg'!F28</f>
        <v>G1-W5</v>
      </c>
      <c r="G28" s="227" t="str">
        <f t="shared" si="0"/>
        <v>G1-J0,5</v>
      </c>
      <c r="H28" s="126">
        <f>'Kalk UHR KiGa Äuss.Stockweg'!G28</f>
        <v>56.04</v>
      </c>
      <c r="I28" s="96" t="s">
        <v>549</v>
      </c>
      <c r="J28" s="323">
        <f>VLOOKUP(I28,Turnus!$H$9:$I$26,2,FALSE)</f>
        <v>0.5</v>
      </c>
      <c r="K28" s="126">
        <f t="shared" si="1"/>
        <v>28.02</v>
      </c>
      <c r="L28" s="127">
        <f>VLOOKUP($G28,'Leistungswerte GR Kigas'!$C$6:$F$43,4,FALSE)</f>
        <v>0</v>
      </c>
      <c r="M28" s="128">
        <f t="shared" si="5"/>
        <v>0</v>
      </c>
      <c r="N28" s="128">
        <f t="shared" si="2"/>
        <v>0</v>
      </c>
      <c r="O28" s="521">
        <f t="shared" si="6"/>
        <v>0</v>
      </c>
      <c r="P28" s="129">
        <f t="shared" si="3"/>
        <v>0</v>
      </c>
      <c r="Q28" s="130">
        <f t="shared" si="4"/>
        <v>0</v>
      </c>
    </row>
    <row r="29" spans="1:18" s="58" customFormat="1" ht="24.9" customHeight="1" x14ac:dyDescent="0.25">
      <c r="A29" s="299" t="str">
        <f>'Kalk UHR KiGa Äuss.Stockweg'!A29</f>
        <v>Altbau</v>
      </c>
      <c r="B29" s="299" t="str">
        <f>'Kalk UHR KiGa Äuss.Stockweg'!B29</f>
        <v>EG</v>
      </c>
      <c r="C29" s="299" t="str">
        <f>IF('Kalk UHR KiGa Äuss.Stockweg'!C29="","",'Kalk UHR KiGa Äuss.Stockweg'!C29)</f>
        <v/>
      </c>
      <c r="D29" s="299" t="str">
        <f>'Kalk UHR KiGa Äuss.Stockweg'!D29</f>
        <v>Treppe zur Galerie</v>
      </c>
      <c r="E29" s="299" t="str">
        <f>'Kalk UHR KiGa Äuss.Stockweg'!E29</f>
        <v>Holz</v>
      </c>
      <c r="F29" s="227" t="str">
        <f>'Kalk UHR KiGa Äuss.Stockweg'!F29</f>
        <v>F3-W5</v>
      </c>
      <c r="G29" s="227" t="str">
        <f t="shared" si="0"/>
        <v>F3-J0,5</v>
      </c>
      <c r="H29" s="126">
        <f>'Kalk UHR KiGa Äuss.Stockweg'!G29</f>
        <v>9</v>
      </c>
      <c r="I29" s="96" t="s">
        <v>549</v>
      </c>
      <c r="J29" s="323">
        <f>VLOOKUP(I29,Turnus!$H$9:$I$26,2,FALSE)</f>
        <v>0.5</v>
      </c>
      <c r="K29" s="126">
        <f t="shared" si="1"/>
        <v>4.5</v>
      </c>
      <c r="L29" s="127">
        <f>VLOOKUP($G29,'Leistungswerte GR Kigas'!$C$6:$F$43,4,FALSE)</f>
        <v>0</v>
      </c>
      <c r="M29" s="128">
        <f t="shared" si="5"/>
        <v>0</v>
      </c>
      <c r="N29" s="128">
        <f t="shared" si="2"/>
        <v>0</v>
      </c>
      <c r="O29" s="521">
        <f t="shared" si="6"/>
        <v>0</v>
      </c>
      <c r="P29" s="129">
        <f t="shared" si="3"/>
        <v>0</v>
      </c>
      <c r="Q29" s="130">
        <f t="shared" si="4"/>
        <v>0</v>
      </c>
    </row>
    <row r="30" spans="1:18" s="58" customFormat="1" ht="24.9" customHeight="1" x14ac:dyDescent="0.25">
      <c r="A30" s="299" t="str">
        <f>'Kalk UHR KiGa Äuss.Stockweg'!A30</f>
        <v>Altbau</v>
      </c>
      <c r="B30" s="299" t="str">
        <f>'Kalk UHR KiGa Äuss.Stockweg'!B30</f>
        <v>EG</v>
      </c>
      <c r="C30" s="299" t="str">
        <f>IF('Kalk UHR KiGa Äuss.Stockweg'!C30="","",'Kalk UHR KiGa Äuss.Stockweg'!C30)</f>
        <v/>
      </c>
      <c r="D30" s="299" t="str">
        <f>'Kalk UHR KiGa Äuss.Stockweg'!D30</f>
        <v>WC Dusche</v>
      </c>
      <c r="E30" s="299" t="str">
        <f>'Kalk UHR KiGa Äuss.Stockweg'!E30</f>
        <v>Steinzeug/Fliesen</v>
      </c>
      <c r="F30" s="227" t="str">
        <f>'Kalk UHR KiGa Äuss.Stockweg'!F30</f>
        <v>S1-W5</v>
      </c>
      <c r="G30" s="227" t="str">
        <f t="shared" si="0"/>
        <v>S1-J1</v>
      </c>
      <c r="H30" s="126">
        <f>'Kalk UHR KiGa Äuss.Stockweg'!G30</f>
        <v>7.18</v>
      </c>
      <c r="I30" s="96" t="s">
        <v>54</v>
      </c>
      <c r="J30" s="323">
        <f>VLOOKUP(I30,Turnus!$H$9:$I$26,2,FALSE)</f>
        <v>1</v>
      </c>
      <c r="K30" s="126">
        <f t="shared" si="1"/>
        <v>7.18</v>
      </c>
      <c r="L30" s="127">
        <f>VLOOKUP($G30,'Leistungswerte GR Kigas'!$C$6:$F$43,4,FALSE)</f>
        <v>0</v>
      </c>
      <c r="M30" s="128">
        <f t="shared" si="5"/>
        <v>0</v>
      </c>
      <c r="N30" s="128">
        <f t="shared" si="2"/>
        <v>0</v>
      </c>
      <c r="O30" s="521">
        <f t="shared" si="6"/>
        <v>0</v>
      </c>
      <c r="P30" s="129">
        <f t="shared" si="3"/>
        <v>0</v>
      </c>
      <c r="Q30" s="130">
        <f t="shared" si="4"/>
        <v>0</v>
      </c>
    </row>
    <row r="31" spans="1:18" s="58" customFormat="1" ht="24.9" customHeight="1" x14ac:dyDescent="0.25">
      <c r="A31" s="299" t="str">
        <f>'Kalk UHR KiGa Äuss.Stockweg'!A31</f>
        <v>Altbau</v>
      </c>
      <c r="B31" s="299" t="str">
        <f>'Kalk UHR KiGa Äuss.Stockweg'!B31</f>
        <v>EG</v>
      </c>
      <c r="C31" s="299" t="str">
        <f>IF('Kalk UHR KiGa Äuss.Stockweg'!C31="","",'Kalk UHR KiGa Äuss.Stockweg'!C31)</f>
        <v/>
      </c>
      <c r="D31" s="299" t="str">
        <f>'Kalk UHR KiGa Äuss.Stockweg'!D31</f>
        <v>Flur</v>
      </c>
      <c r="E31" s="299" t="str">
        <f>'Kalk UHR KiGa Äuss.Stockweg'!E31</f>
        <v>Steinzeug/Fliesen</v>
      </c>
      <c r="F31" s="227" t="str">
        <f>'Kalk UHR KiGa Äuss.Stockweg'!F31</f>
        <v>F1-W5</v>
      </c>
      <c r="G31" s="227" t="str">
        <f t="shared" si="0"/>
        <v>F1-J0,5</v>
      </c>
      <c r="H31" s="126">
        <f>'Kalk UHR KiGa Äuss.Stockweg'!G31</f>
        <v>6</v>
      </c>
      <c r="I31" s="96" t="s">
        <v>549</v>
      </c>
      <c r="J31" s="323">
        <f>VLOOKUP(I31,Turnus!$H$9:$I$26,2,FALSE)</f>
        <v>0.5</v>
      </c>
      <c r="K31" s="126">
        <f t="shared" si="1"/>
        <v>3</v>
      </c>
      <c r="L31" s="127">
        <f>VLOOKUP($G31,'Leistungswerte GR Kigas'!$C$6:$F$43,4,FALSE)</f>
        <v>0</v>
      </c>
      <c r="M31" s="128">
        <f t="shared" si="5"/>
        <v>0</v>
      </c>
      <c r="N31" s="128">
        <f t="shared" si="2"/>
        <v>0</v>
      </c>
      <c r="O31" s="521">
        <f t="shared" si="6"/>
        <v>0</v>
      </c>
      <c r="P31" s="129">
        <f t="shared" si="3"/>
        <v>0</v>
      </c>
      <c r="Q31" s="130">
        <f t="shared" si="4"/>
        <v>0</v>
      </c>
    </row>
    <row r="32" spans="1:18" s="58" customFormat="1" ht="24.9" customHeight="1" x14ac:dyDescent="0.25">
      <c r="A32" s="299" t="str">
        <f>'Kalk UHR KiGa Äuss.Stockweg'!A32</f>
        <v>Altbau</v>
      </c>
      <c r="B32" s="299" t="str">
        <f>'Kalk UHR KiGa Äuss.Stockweg'!B32</f>
        <v>EG</v>
      </c>
      <c r="C32" s="299" t="str">
        <f>IF('Kalk UHR KiGa Äuss.Stockweg'!C32="","",'Kalk UHR KiGa Äuss.Stockweg'!C32)</f>
        <v/>
      </c>
      <c r="D32" s="299" t="str">
        <f>'Kalk UHR KiGa Äuss.Stockweg'!D32</f>
        <v>Garderobe 3</v>
      </c>
      <c r="E32" s="299" t="str">
        <f>'Kalk UHR KiGa Äuss.Stockweg'!E32</f>
        <v>Steinzeug/Fliesen</v>
      </c>
      <c r="F32" s="227" t="str">
        <f>'Kalk UHR KiGa Äuss.Stockweg'!F32</f>
        <v>H1-W5</v>
      </c>
      <c r="G32" s="227" t="str">
        <f t="shared" si="0"/>
        <v>H1-J0,5</v>
      </c>
      <c r="H32" s="126">
        <f>'Kalk UHR KiGa Äuss.Stockweg'!G32</f>
        <v>27.86</v>
      </c>
      <c r="I32" s="96" t="s">
        <v>549</v>
      </c>
      <c r="J32" s="323">
        <f>VLOOKUP(I32,Turnus!$H$9:$I$26,2,FALSE)</f>
        <v>0.5</v>
      </c>
      <c r="K32" s="126">
        <f t="shared" si="1"/>
        <v>13.93</v>
      </c>
      <c r="L32" s="127">
        <f>VLOOKUP($G32,'Leistungswerte GR Kigas'!$C$6:$F$43,4,FALSE)</f>
        <v>0</v>
      </c>
      <c r="M32" s="128">
        <f t="shared" si="5"/>
        <v>0</v>
      </c>
      <c r="N32" s="128">
        <f t="shared" si="2"/>
        <v>0</v>
      </c>
      <c r="O32" s="521">
        <f t="shared" si="6"/>
        <v>0</v>
      </c>
      <c r="P32" s="129">
        <f t="shared" si="3"/>
        <v>0</v>
      </c>
      <c r="Q32" s="130">
        <f t="shared" si="4"/>
        <v>0</v>
      </c>
    </row>
    <row r="33" spans="1:18" s="58" customFormat="1" ht="24.9" customHeight="1" x14ac:dyDescent="0.25">
      <c r="A33" s="299" t="str">
        <f>'Kalk UHR KiGa Äuss.Stockweg'!A33</f>
        <v>Altbau</v>
      </c>
      <c r="B33" s="299" t="str">
        <f>'Kalk UHR KiGa Äuss.Stockweg'!B33</f>
        <v>EG</v>
      </c>
      <c r="C33" s="299" t="str">
        <f>IF('Kalk UHR KiGa Äuss.Stockweg'!C33="","",'Kalk UHR KiGa Äuss.Stockweg'!C33)</f>
        <v/>
      </c>
      <c r="D33" s="299" t="str">
        <f>'Kalk UHR KiGa Äuss.Stockweg'!D33</f>
        <v>WC Waschraum 2</v>
      </c>
      <c r="E33" s="299" t="str">
        <f>'Kalk UHR KiGa Äuss.Stockweg'!E33</f>
        <v>Steinzeug/Fliesen</v>
      </c>
      <c r="F33" s="227" t="str">
        <f>'Kalk UHR KiGa Äuss.Stockweg'!F33</f>
        <v>S1-W5</v>
      </c>
      <c r="G33" s="227" t="str">
        <f t="shared" si="0"/>
        <v>S1-J1</v>
      </c>
      <c r="H33" s="126">
        <f>'Kalk UHR KiGa Äuss.Stockweg'!G33</f>
        <v>22.44</v>
      </c>
      <c r="I33" s="96" t="s">
        <v>54</v>
      </c>
      <c r="J33" s="323">
        <f>VLOOKUP(I33,Turnus!$H$9:$I$26,2,FALSE)</f>
        <v>1</v>
      </c>
      <c r="K33" s="126">
        <f t="shared" si="1"/>
        <v>22.44</v>
      </c>
      <c r="L33" s="127">
        <f>VLOOKUP($G33,'Leistungswerte GR Kigas'!$C$6:$F$43,4,FALSE)</f>
        <v>0</v>
      </c>
      <c r="M33" s="128">
        <f t="shared" si="5"/>
        <v>0</v>
      </c>
      <c r="N33" s="128">
        <f t="shared" si="2"/>
        <v>0</v>
      </c>
      <c r="O33" s="521">
        <f t="shared" si="6"/>
        <v>0</v>
      </c>
      <c r="P33" s="129">
        <f t="shared" si="3"/>
        <v>0</v>
      </c>
      <c r="Q33" s="130">
        <f t="shared" si="4"/>
        <v>0</v>
      </c>
    </row>
    <row r="34" spans="1:18" s="58" customFormat="1" ht="24.9" customHeight="1" x14ac:dyDescent="0.25">
      <c r="A34" s="299" t="str">
        <f>'Kalk UHR KiGa Äuss.Stockweg'!A34</f>
        <v>Altbau</v>
      </c>
      <c r="B34" s="299" t="str">
        <f>'Kalk UHR KiGa Äuss.Stockweg'!B34</f>
        <v>EG</v>
      </c>
      <c r="C34" s="299" t="str">
        <f>IF('Kalk UHR KiGa Äuss.Stockweg'!C34="","",'Kalk UHR KiGa Äuss.Stockweg'!C34)</f>
        <v/>
      </c>
      <c r="D34" s="299" t="str">
        <f>'Kalk UHR KiGa Äuss.Stockweg'!D34</f>
        <v>Flur</v>
      </c>
      <c r="E34" s="299" t="str">
        <f>'Kalk UHR KiGa Äuss.Stockweg'!E34</f>
        <v>Steinzeug/Fliesen</v>
      </c>
      <c r="F34" s="227" t="str">
        <f>'Kalk UHR KiGa Äuss.Stockweg'!F34</f>
        <v>F1-W5</v>
      </c>
      <c r="G34" s="227" t="str">
        <f t="shared" si="0"/>
        <v>F1-J0,5</v>
      </c>
      <c r="H34" s="126">
        <f>'Kalk UHR KiGa Äuss.Stockweg'!G34</f>
        <v>13.85</v>
      </c>
      <c r="I34" s="96" t="s">
        <v>549</v>
      </c>
      <c r="J34" s="323">
        <f>VLOOKUP(I34,Turnus!$H$9:$I$26,2,FALSE)</f>
        <v>0.5</v>
      </c>
      <c r="K34" s="126">
        <f t="shared" si="1"/>
        <v>6.9249999999999998</v>
      </c>
      <c r="L34" s="127">
        <f>VLOOKUP($G34,'Leistungswerte GR Kigas'!$C$6:$F$43,4,FALSE)</f>
        <v>0</v>
      </c>
      <c r="M34" s="128">
        <f t="shared" si="5"/>
        <v>0</v>
      </c>
      <c r="N34" s="128">
        <f t="shared" si="2"/>
        <v>0</v>
      </c>
      <c r="O34" s="521">
        <f t="shared" si="6"/>
        <v>0</v>
      </c>
      <c r="P34" s="129">
        <f t="shared" si="3"/>
        <v>0</v>
      </c>
      <c r="Q34" s="130">
        <f t="shared" si="4"/>
        <v>0</v>
      </c>
    </row>
    <row r="35" spans="1:18" s="58" customFormat="1" ht="24.9" customHeight="1" x14ac:dyDescent="0.25">
      <c r="A35" s="299" t="str">
        <f>'Kalk UHR KiGa Äuss.Stockweg'!A35</f>
        <v>Altbau</v>
      </c>
      <c r="B35" s="299" t="str">
        <f>'Kalk UHR KiGa Äuss.Stockweg'!B35</f>
        <v>EG</v>
      </c>
      <c r="C35" s="299" t="str">
        <f>IF('Kalk UHR KiGa Äuss.Stockweg'!C35="","",'Kalk UHR KiGa Äuss.Stockweg'!C35)</f>
        <v/>
      </c>
      <c r="D35" s="299" t="str">
        <f>'Kalk UHR KiGa Äuss.Stockweg'!D35</f>
        <v>Garderobe 4</v>
      </c>
      <c r="E35" s="299" t="str">
        <f>'Kalk UHR KiGa Äuss.Stockweg'!E35</f>
        <v>Steinzeug/Fliesen</v>
      </c>
      <c r="F35" s="227" t="str">
        <f>'Kalk UHR KiGa Äuss.Stockweg'!F35</f>
        <v>H1-W5</v>
      </c>
      <c r="G35" s="227" t="str">
        <f t="shared" si="0"/>
        <v>H1-J0,5</v>
      </c>
      <c r="H35" s="126">
        <f>'Kalk UHR KiGa Äuss.Stockweg'!G35</f>
        <v>25.25</v>
      </c>
      <c r="I35" s="96" t="s">
        <v>549</v>
      </c>
      <c r="J35" s="323">
        <f>VLOOKUP(I35,Turnus!$H$9:$I$26,2,FALSE)</f>
        <v>0.5</v>
      </c>
      <c r="K35" s="126">
        <f t="shared" si="1"/>
        <v>12.625</v>
      </c>
      <c r="L35" s="127">
        <f>VLOOKUP($G35,'Leistungswerte GR Kigas'!$C$6:$F$43,4,FALSE)</f>
        <v>0</v>
      </c>
      <c r="M35" s="128">
        <f t="shared" si="5"/>
        <v>0</v>
      </c>
      <c r="N35" s="128">
        <f t="shared" si="2"/>
        <v>0</v>
      </c>
      <c r="O35" s="521">
        <f t="shared" si="6"/>
        <v>0</v>
      </c>
      <c r="P35" s="129">
        <f t="shared" si="3"/>
        <v>0</v>
      </c>
      <c r="Q35" s="130">
        <f t="shared" si="4"/>
        <v>0</v>
      </c>
      <c r="R35" s="306"/>
    </row>
    <row r="36" spans="1:18" s="58" customFormat="1" ht="24.9" customHeight="1" x14ac:dyDescent="0.25">
      <c r="A36" s="299" t="str">
        <f>'Kalk UHR KiGa Äuss.Stockweg'!A36</f>
        <v>Altbau</v>
      </c>
      <c r="B36" s="299" t="str">
        <f>'Kalk UHR KiGa Äuss.Stockweg'!B36</f>
        <v>EG</v>
      </c>
      <c r="C36" s="299" t="str">
        <f>IF('Kalk UHR KiGa Äuss.Stockweg'!C36="","",'Kalk UHR KiGa Äuss.Stockweg'!C36)</f>
        <v/>
      </c>
      <c r="D36" s="299" t="str">
        <f>'Kalk UHR KiGa Äuss.Stockweg'!D36</f>
        <v>Gruppenraum 4</v>
      </c>
      <c r="E36" s="299" t="str">
        <f>'Kalk UHR KiGa Äuss.Stockweg'!E36</f>
        <v>Parkett</v>
      </c>
      <c r="F36" s="227" t="str">
        <f>'Kalk UHR KiGa Äuss.Stockweg'!F36</f>
        <v>G1-W5</v>
      </c>
      <c r="G36" s="227" t="str">
        <f t="shared" si="0"/>
        <v>G1-J0,5</v>
      </c>
      <c r="H36" s="126">
        <f>'Kalk UHR KiGa Äuss.Stockweg'!G36</f>
        <v>53.84</v>
      </c>
      <c r="I36" s="96" t="s">
        <v>549</v>
      </c>
      <c r="J36" s="323">
        <f>VLOOKUP(I36,Turnus!$H$9:$I$26,2,FALSE)</f>
        <v>0.5</v>
      </c>
      <c r="K36" s="126">
        <f t="shared" si="1"/>
        <v>26.92</v>
      </c>
      <c r="L36" s="127">
        <f>VLOOKUP($G36,'Leistungswerte GR Kigas'!$C$6:$F$43,4,FALSE)</f>
        <v>0</v>
      </c>
      <c r="M36" s="128">
        <f t="shared" si="5"/>
        <v>0</v>
      </c>
      <c r="N36" s="128">
        <f t="shared" si="2"/>
        <v>0</v>
      </c>
      <c r="O36" s="521">
        <f t="shared" si="6"/>
        <v>0</v>
      </c>
      <c r="P36" s="129">
        <f t="shared" si="3"/>
        <v>0</v>
      </c>
      <c r="Q36" s="130">
        <f t="shared" si="4"/>
        <v>0</v>
      </c>
    </row>
    <row r="37" spans="1:18" s="58" customFormat="1" ht="24.9" customHeight="1" x14ac:dyDescent="0.25">
      <c r="A37" s="299" t="str">
        <f>'Kalk UHR KiGa Äuss.Stockweg'!A37</f>
        <v>Altbau</v>
      </c>
      <c r="B37" s="299" t="str">
        <f>'Kalk UHR KiGa Äuss.Stockweg'!B37</f>
        <v>EG</v>
      </c>
      <c r="C37" s="299" t="str">
        <f>IF('Kalk UHR KiGa Äuss.Stockweg'!C37="","",'Kalk UHR KiGa Äuss.Stockweg'!C37)</f>
        <v/>
      </c>
      <c r="D37" s="299" t="str">
        <f>'Kalk UHR KiGa Äuss.Stockweg'!D37</f>
        <v>Treppe zur Galerie</v>
      </c>
      <c r="E37" s="299" t="str">
        <f>'Kalk UHR KiGa Äuss.Stockweg'!E37</f>
        <v>Holz</v>
      </c>
      <c r="F37" s="227" t="str">
        <f>'Kalk UHR KiGa Äuss.Stockweg'!F37</f>
        <v>F3-W5</v>
      </c>
      <c r="G37" s="227" t="str">
        <f t="shared" si="0"/>
        <v>F3-J0,5</v>
      </c>
      <c r="H37" s="126">
        <f>'Kalk UHR KiGa Äuss.Stockweg'!G37</f>
        <v>9</v>
      </c>
      <c r="I37" s="96" t="s">
        <v>549</v>
      </c>
      <c r="J37" s="323">
        <f>VLOOKUP(I37,Turnus!$H$9:$I$26,2,FALSE)</f>
        <v>0.5</v>
      </c>
      <c r="K37" s="126">
        <f t="shared" si="1"/>
        <v>4.5</v>
      </c>
      <c r="L37" s="127">
        <f>VLOOKUP($G37,'Leistungswerte GR Kigas'!$C$6:$F$43,4,FALSE)</f>
        <v>0</v>
      </c>
      <c r="M37" s="128">
        <f t="shared" si="5"/>
        <v>0</v>
      </c>
      <c r="N37" s="128">
        <f t="shared" si="2"/>
        <v>0</v>
      </c>
      <c r="O37" s="521">
        <f t="shared" si="6"/>
        <v>0</v>
      </c>
      <c r="P37" s="129">
        <f t="shared" si="3"/>
        <v>0</v>
      </c>
      <c r="Q37" s="130">
        <f t="shared" si="4"/>
        <v>0</v>
      </c>
    </row>
    <row r="38" spans="1:18" s="58" customFormat="1" ht="24.9" customHeight="1" x14ac:dyDescent="0.25">
      <c r="A38" s="299" t="str">
        <f>'Kalk UHR KiGa Äuss.Stockweg'!A38</f>
        <v>Altbau</v>
      </c>
      <c r="B38" s="299" t="str">
        <f>'Kalk UHR KiGa Äuss.Stockweg'!B38</f>
        <v>EG</v>
      </c>
      <c r="C38" s="299" t="str">
        <f>IF('Kalk UHR KiGa Äuss.Stockweg'!C38="","",'Kalk UHR KiGa Äuss.Stockweg'!C38)</f>
        <v/>
      </c>
      <c r="D38" s="299" t="str">
        <f>'Kalk UHR KiGa Äuss.Stockweg'!D38</f>
        <v>Intensiv 3</v>
      </c>
      <c r="E38" s="299" t="str">
        <f>'Kalk UHR KiGa Äuss.Stockweg'!E38</f>
        <v>Parkett</v>
      </c>
      <c r="F38" s="227" t="str">
        <f>'Kalk UHR KiGa Äuss.Stockweg'!F38</f>
        <v>G1-W5</v>
      </c>
      <c r="G38" s="227" t="str">
        <f t="shared" si="0"/>
        <v>G1-J0,5</v>
      </c>
      <c r="H38" s="126">
        <f>'Kalk UHR KiGa Äuss.Stockweg'!G38</f>
        <v>17.899999999999999</v>
      </c>
      <c r="I38" s="96" t="s">
        <v>549</v>
      </c>
      <c r="J38" s="323">
        <f>VLOOKUP(I38,Turnus!$H$9:$I$26,2,FALSE)</f>
        <v>0.5</v>
      </c>
      <c r="K38" s="126">
        <f t="shared" si="1"/>
        <v>8.9499999999999993</v>
      </c>
      <c r="L38" s="127">
        <f>VLOOKUP($G38,'Leistungswerte GR Kigas'!$C$6:$F$43,4,FALSE)</f>
        <v>0</v>
      </c>
      <c r="M38" s="128">
        <f t="shared" si="5"/>
        <v>0</v>
      </c>
      <c r="N38" s="128">
        <f t="shared" si="2"/>
        <v>0</v>
      </c>
      <c r="O38" s="521">
        <f t="shared" si="6"/>
        <v>0</v>
      </c>
      <c r="P38" s="129">
        <f t="shared" si="3"/>
        <v>0</v>
      </c>
      <c r="Q38" s="130">
        <f t="shared" si="4"/>
        <v>0</v>
      </c>
    </row>
    <row r="39" spans="1:18" s="58" customFormat="1" ht="24.6" customHeight="1" x14ac:dyDescent="0.25">
      <c r="A39" s="299" t="str">
        <f>'Kalk UHR KiGa Äuss.Stockweg'!A39</f>
        <v>Altbau</v>
      </c>
      <c r="B39" s="299" t="str">
        <f>'Kalk UHR KiGa Äuss.Stockweg'!B39</f>
        <v>EG</v>
      </c>
      <c r="C39" s="299" t="str">
        <f>IF('Kalk UHR KiGa Äuss.Stockweg'!C39="","",'Kalk UHR KiGa Äuss.Stockweg'!C39)</f>
        <v/>
      </c>
      <c r="D39" s="299" t="str">
        <f>'Kalk UHR KiGa Äuss.Stockweg'!D39</f>
        <v>Intensiv 4</v>
      </c>
      <c r="E39" s="299" t="str">
        <f>'Kalk UHR KiGa Äuss.Stockweg'!E39</f>
        <v>Parkett</v>
      </c>
      <c r="F39" s="227" t="str">
        <f>'Kalk UHR KiGa Äuss.Stockweg'!F39</f>
        <v>G1-W5</v>
      </c>
      <c r="G39" s="227" t="str">
        <f t="shared" si="0"/>
        <v>G1-J0,5</v>
      </c>
      <c r="H39" s="126">
        <f>'Kalk UHR KiGa Äuss.Stockweg'!G39</f>
        <v>17.899999999999999</v>
      </c>
      <c r="I39" s="96" t="s">
        <v>549</v>
      </c>
      <c r="J39" s="323">
        <f>VLOOKUP(I39,Turnus!$H$9:$I$26,2,FALSE)</f>
        <v>0.5</v>
      </c>
      <c r="K39" s="126">
        <f t="shared" si="1"/>
        <v>8.9499999999999993</v>
      </c>
      <c r="L39" s="127">
        <f>VLOOKUP($G39,'Leistungswerte GR Kigas'!$C$6:$F$43,4,FALSE)</f>
        <v>0</v>
      </c>
      <c r="M39" s="128">
        <f t="shared" si="5"/>
        <v>0</v>
      </c>
      <c r="N39" s="128">
        <f t="shared" si="2"/>
        <v>0</v>
      </c>
      <c r="O39" s="521">
        <f t="shared" si="6"/>
        <v>0</v>
      </c>
      <c r="P39" s="129">
        <f t="shared" si="3"/>
        <v>0</v>
      </c>
      <c r="Q39" s="130">
        <f t="shared" si="4"/>
        <v>0</v>
      </c>
    </row>
    <row r="40" spans="1:18" s="58" customFormat="1" ht="24.9" customHeight="1" x14ac:dyDescent="0.25">
      <c r="A40" s="299" t="str">
        <f>'Kalk UHR KiGa Äuss.Stockweg'!A40</f>
        <v>Altbau</v>
      </c>
      <c r="B40" s="299" t="str">
        <f>'Kalk UHR KiGa Äuss.Stockweg'!B40</f>
        <v>EG</v>
      </c>
      <c r="C40" s="299" t="str">
        <f>IF('Kalk UHR KiGa Äuss.Stockweg'!C40="","",'Kalk UHR KiGa Äuss.Stockweg'!C40)</f>
        <v/>
      </c>
      <c r="D40" s="299" t="str">
        <f>'Kalk UHR KiGa Äuss.Stockweg'!D40</f>
        <v>Abstellraum 3</v>
      </c>
      <c r="E40" s="299" t="str">
        <f>'Kalk UHR KiGa Äuss.Stockweg'!E40</f>
        <v>PVC</v>
      </c>
      <c r="F40" s="227" t="str">
        <f>'Kalk UHR KiGa Äuss.Stockweg'!F40</f>
        <v>L1-W5</v>
      </c>
      <c r="G40" s="227" t="str">
        <f t="shared" si="0"/>
        <v>L1-J0,5</v>
      </c>
      <c r="H40" s="126">
        <f>'Kalk UHR KiGa Äuss.Stockweg'!G40</f>
        <v>8.9</v>
      </c>
      <c r="I40" s="96" t="s">
        <v>549</v>
      </c>
      <c r="J40" s="323">
        <f>VLOOKUP(I40,Turnus!$H$9:$I$26,2,FALSE)</f>
        <v>0.5</v>
      </c>
      <c r="K40" s="126">
        <f t="shared" si="1"/>
        <v>4.45</v>
      </c>
      <c r="L40" s="127">
        <f>VLOOKUP($G40,'Leistungswerte GR Kigas'!$C$6:$F$43,4,FALSE)</f>
        <v>0</v>
      </c>
      <c r="M40" s="128">
        <f t="shared" si="5"/>
        <v>0</v>
      </c>
      <c r="N40" s="128">
        <f t="shared" ref="N40:N68" si="7">IF(ISERROR(K40/L40),0,K40/L40)</f>
        <v>0</v>
      </c>
      <c r="O40" s="521">
        <f t="shared" si="6"/>
        <v>0</v>
      </c>
      <c r="P40" s="129">
        <f t="shared" ref="P40:P68" si="8">IF(ISERROR(H40/L40*O40),0,H40/L40*O40)</f>
        <v>0</v>
      </c>
      <c r="Q40" s="130">
        <f t="shared" si="4"/>
        <v>0</v>
      </c>
    </row>
    <row r="41" spans="1:18" s="58" customFormat="1" ht="24.9" customHeight="1" x14ac:dyDescent="0.25">
      <c r="A41" s="299" t="str">
        <f>'Kalk UHR KiGa Äuss.Stockweg'!A41</f>
        <v>Altbau</v>
      </c>
      <c r="B41" s="299" t="str">
        <f>'Kalk UHR KiGa Äuss.Stockweg'!B41</f>
        <v>EG</v>
      </c>
      <c r="C41" s="299" t="str">
        <f>IF('Kalk UHR KiGa Äuss.Stockweg'!C41="","",'Kalk UHR KiGa Äuss.Stockweg'!C41)</f>
        <v/>
      </c>
      <c r="D41" s="299" t="str">
        <f>'Kalk UHR KiGa Äuss.Stockweg'!D41</f>
        <v>Abstellraum 4</v>
      </c>
      <c r="E41" s="299" t="str">
        <f>'Kalk UHR KiGa Äuss.Stockweg'!E41</f>
        <v>PVC</v>
      </c>
      <c r="F41" s="227" t="str">
        <f>'Kalk UHR KiGa Äuss.Stockweg'!F41</f>
        <v>L1-W5</v>
      </c>
      <c r="G41" s="227" t="str">
        <f t="shared" si="0"/>
        <v>L1-J0,5</v>
      </c>
      <c r="H41" s="126">
        <f>'Kalk UHR KiGa Äuss.Stockweg'!G41</f>
        <v>8.9</v>
      </c>
      <c r="I41" s="96" t="s">
        <v>549</v>
      </c>
      <c r="J41" s="323">
        <f>VLOOKUP(I41,Turnus!$H$9:$I$26,2,FALSE)</f>
        <v>0.5</v>
      </c>
      <c r="K41" s="126">
        <f t="shared" si="1"/>
        <v>4.45</v>
      </c>
      <c r="L41" s="127">
        <f>VLOOKUP($G41,'Leistungswerte GR Kigas'!$C$6:$F$43,4,FALSE)</f>
        <v>0</v>
      </c>
      <c r="M41" s="128">
        <f t="shared" si="5"/>
        <v>0</v>
      </c>
      <c r="N41" s="128">
        <f t="shared" si="7"/>
        <v>0</v>
      </c>
      <c r="O41" s="521">
        <f t="shared" si="6"/>
        <v>0</v>
      </c>
      <c r="P41" s="129">
        <f t="shared" si="8"/>
        <v>0</v>
      </c>
      <c r="Q41" s="130">
        <f t="shared" si="4"/>
        <v>0</v>
      </c>
    </row>
    <row r="42" spans="1:18" s="58" customFormat="1" ht="24.9" customHeight="1" x14ac:dyDescent="0.25">
      <c r="A42" s="299" t="str">
        <f>'Kalk UHR KiGa Äuss.Stockweg'!A42</f>
        <v>Altbau</v>
      </c>
      <c r="B42" s="299" t="str">
        <f>'Kalk UHR KiGa Äuss.Stockweg'!B42</f>
        <v>EG</v>
      </c>
      <c r="C42" s="299" t="str">
        <f>IF('Kalk UHR KiGa Äuss.Stockweg'!C42="","",'Kalk UHR KiGa Äuss.Stockweg'!C42)</f>
        <v/>
      </c>
      <c r="D42" s="299" t="str">
        <f>'Kalk UHR KiGa Äuss.Stockweg'!D42</f>
        <v>Gruppenraum 3</v>
      </c>
      <c r="E42" s="299" t="str">
        <f>'Kalk UHR KiGa Äuss.Stockweg'!E42</f>
        <v>Parkett/Textil</v>
      </c>
      <c r="F42" s="227" t="str">
        <f>'Kalk UHR KiGa Äuss.Stockweg'!F42</f>
        <v>G1-W5</v>
      </c>
      <c r="G42" s="227" t="str">
        <f t="shared" si="0"/>
        <v>G1-J0,5</v>
      </c>
      <c r="H42" s="126">
        <f>'Kalk UHR KiGa Äuss.Stockweg'!G42</f>
        <v>54.61</v>
      </c>
      <c r="I42" s="96" t="s">
        <v>549</v>
      </c>
      <c r="J42" s="323">
        <f>VLOOKUP(I42,Turnus!$H$9:$I$26,2,FALSE)</f>
        <v>0.5</v>
      </c>
      <c r="K42" s="126">
        <f t="shared" si="1"/>
        <v>27.305</v>
      </c>
      <c r="L42" s="127">
        <f>VLOOKUP($G42,'Leistungswerte GR Kigas'!$C$6:$F$43,4,FALSE)</f>
        <v>0</v>
      </c>
      <c r="M42" s="128">
        <f t="shared" si="5"/>
        <v>0</v>
      </c>
      <c r="N42" s="128">
        <f t="shared" si="7"/>
        <v>0</v>
      </c>
      <c r="O42" s="521">
        <f t="shared" si="6"/>
        <v>0</v>
      </c>
      <c r="P42" s="129">
        <f t="shared" si="8"/>
        <v>0</v>
      </c>
      <c r="Q42" s="130">
        <f t="shared" si="4"/>
        <v>0</v>
      </c>
    </row>
    <row r="43" spans="1:18" s="58" customFormat="1" ht="24.9" customHeight="1" x14ac:dyDescent="0.25">
      <c r="A43" s="299" t="str">
        <f>'Kalk UHR KiGa Äuss.Stockweg'!A43</f>
        <v>Altbau</v>
      </c>
      <c r="B43" s="299" t="str">
        <f>'Kalk UHR KiGa Äuss.Stockweg'!B43</f>
        <v>EG</v>
      </c>
      <c r="C43" s="299" t="str">
        <f>IF('Kalk UHR KiGa Äuss.Stockweg'!C43="","",'Kalk UHR KiGa Äuss.Stockweg'!C43)</f>
        <v/>
      </c>
      <c r="D43" s="299" t="str">
        <f>'Kalk UHR KiGa Äuss.Stockweg'!D43</f>
        <v>Treppe zur Galerie</v>
      </c>
      <c r="E43" s="299" t="str">
        <f>'Kalk UHR KiGa Äuss.Stockweg'!E43</f>
        <v>Holz</v>
      </c>
      <c r="F43" s="227" t="str">
        <f>'Kalk UHR KiGa Äuss.Stockweg'!F43</f>
        <v>F3-W5</v>
      </c>
      <c r="G43" s="227" t="str">
        <f t="shared" si="0"/>
        <v>F3-J0,5</v>
      </c>
      <c r="H43" s="126">
        <f>'Kalk UHR KiGa Äuss.Stockweg'!G43</f>
        <v>9</v>
      </c>
      <c r="I43" s="96" t="s">
        <v>549</v>
      </c>
      <c r="J43" s="323">
        <f>VLOOKUP(I43,Turnus!$H$9:$I$26,2,FALSE)</f>
        <v>0.5</v>
      </c>
      <c r="K43" s="126">
        <f t="shared" si="1"/>
        <v>4.5</v>
      </c>
      <c r="L43" s="127">
        <f>VLOOKUP($G43,'Leistungswerte GR Kigas'!$C$6:$F$43,4,FALSE)</f>
        <v>0</v>
      </c>
      <c r="M43" s="128">
        <f t="shared" si="5"/>
        <v>0</v>
      </c>
      <c r="N43" s="128">
        <f t="shared" si="7"/>
        <v>0</v>
      </c>
      <c r="O43" s="521">
        <f t="shared" si="6"/>
        <v>0</v>
      </c>
      <c r="P43" s="129">
        <f t="shared" si="8"/>
        <v>0</v>
      </c>
      <c r="Q43" s="130">
        <f t="shared" si="4"/>
        <v>0</v>
      </c>
    </row>
    <row r="44" spans="1:18" s="58" customFormat="1" ht="24.9" customHeight="1" x14ac:dyDescent="0.25">
      <c r="A44" s="299" t="str">
        <f>'Kalk UHR KiGa Äuss.Stockweg'!A44</f>
        <v>Altbau</v>
      </c>
      <c r="B44" s="299" t="str">
        <f>'Kalk UHR KiGa Äuss.Stockweg'!B44</f>
        <v>EG</v>
      </c>
      <c r="C44" s="299" t="str">
        <f>IF('Kalk UHR KiGa Äuss.Stockweg'!C44="","",'Kalk UHR KiGa Äuss.Stockweg'!C44)</f>
        <v/>
      </c>
      <c r="D44" s="299" t="str">
        <f>'Kalk UHR KiGa Äuss.Stockweg'!D44</f>
        <v>Flur / Lager</v>
      </c>
      <c r="E44" s="299" t="str">
        <f>'Kalk UHR KiGa Äuss.Stockweg'!E44</f>
        <v>PVC</v>
      </c>
      <c r="F44" s="408" t="str">
        <f>'Kalk UHR KiGa Äuss.Stockweg'!F44</f>
        <v>F1-W5</v>
      </c>
      <c r="G44" s="408" t="str">
        <f t="shared" si="0"/>
        <v>F1-J0,5</v>
      </c>
      <c r="H44" s="126">
        <f>'Kalk UHR KiGa Äuss.Stockweg'!G44</f>
        <v>17.27</v>
      </c>
      <c r="I44" s="96" t="s">
        <v>549</v>
      </c>
      <c r="J44" s="323">
        <f>VLOOKUP(I44,Turnus!$H$9:$I$26,2,FALSE)</f>
        <v>0.5</v>
      </c>
      <c r="K44" s="126">
        <f t="shared" si="1"/>
        <v>8.6349999999999998</v>
      </c>
      <c r="L44" s="127">
        <f>VLOOKUP($G44,'Leistungswerte GR Kigas'!$C$6:$F$43,4,FALSE)</f>
        <v>0</v>
      </c>
      <c r="M44" s="128">
        <f t="shared" si="5"/>
        <v>0</v>
      </c>
      <c r="N44" s="128">
        <f t="shared" si="7"/>
        <v>0</v>
      </c>
      <c r="O44" s="521">
        <f t="shared" si="6"/>
        <v>0</v>
      </c>
      <c r="P44" s="129">
        <f t="shared" si="8"/>
        <v>0</v>
      </c>
      <c r="Q44" s="130">
        <f t="shared" si="4"/>
        <v>0</v>
      </c>
    </row>
    <row r="45" spans="1:18" s="58" customFormat="1" ht="24.9" customHeight="1" x14ac:dyDescent="0.25">
      <c r="A45" s="299" t="str">
        <f>'Kalk UHR KiGa Äuss.Stockweg'!A45</f>
        <v>Altbau</v>
      </c>
      <c r="B45" s="299" t="str">
        <f>'Kalk UHR KiGa Äuss.Stockweg'!B45</f>
        <v>EG</v>
      </c>
      <c r="C45" s="299" t="str">
        <f>IF('Kalk UHR KiGa Äuss.Stockweg'!C45="","",'Kalk UHR KiGa Äuss.Stockweg'!C45)</f>
        <v/>
      </c>
      <c r="D45" s="299" t="str">
        <f>'Kalk UHR KiGa Äuss.Stockweg'!D45</f>
        <v>Treppe in Lager</v>
      </c>
      <c r="E45" s="299" t="str">
        <f>'Kalk UHR KiGa Äuss.Stockweg'!E45</f>
        <v>Holz</v>
      </c>
      <c r="F45" s="227" t="str">
        <f>'Kalk UHR KiGa Äuss.Stockweg'!F45</f>
        <v>F3-W5</v>
      </c>
      <c r="G45" s="227" t="str">
        <f t="shared" si="0"/>
        <v>F3-J0,5</v>
      </c>
      <c r="H45" s="126">
        <f>'Kalk UHR KiGa Äuss.Stockweg'!G45</f>
        <v>3</v>
      </c>
      <c r="I45" s="96" t="s">
        <v>549</v>
      </c>
      <c r="J45" s="323">
        <f>VLOOKUP(I45,Turnus!$H$9:$I$26,2,FALSE)</f>
        <v>0.5</v>
      </c>
      <c r="K45" s="126">
        <f t="shared" si="1"/>
        <v>1.5</v>
      </c>
      <c r="L45" s="127">
        <f>VLOOKUP($G45,'Leistungswerte GR Kigas'!$C$6:$F$43,4,FALSE)</f>
        <v>0</v>
      </c>
      <c r="M45" s="128">
        <f t="shared" si="5"/>
        <v>0</v>
      </c>
      <c r="N45" s="128">
        <f t="shared" si="7"/>
        <v>0</v>
      </c>
      <c r="O45" s="521">
        <f t="shared" si="6"/>
        <v>0</v>
      </c>
      <c r="P45" s="129">
        <f t="shared" si="8"/>
        <v>0</v>
      </c>
      <c r="Q45" s="130">
        <f t="shared" si="4"/>
        <v>0</v>
      </c>
    </row>
    <row r="46" spans="1:18" s="58" customFormat="1" ht="24.9" customHeight="1" x14ac:dyDescent="0.25">
      <c r="A46" s="299" t="str">
        <f>'Kalk UHR KiGa Äuss.Stockweg'!A46</f>
        <v>Altbau</v>
      </c>
      <c r="B46" s="299" t="str">
        <f>'Kalk UHR KiGa Äuss.Stockweg'!B46</f>
        <v>EG</v>
      </c>
      <c r="C46" s="299" t="str">
        <f>IF('Kalk UHR KiGa Äuss.Stockweg'!C46="","",'Kalk UHR KiGa Äuss.Stockweg'!C46)</f>
        <v/>
      </c>
      <c r="D46" s="299" t="str">
        <f>'Kalk UHR KiGa Äuss.Stockweg'!D46</f>
        <v>Küche</v>
      </c>
      <c r="E46" s="299" t="str">
        <f>'Kalk UHR KiGa Äuss.Stockweg'!E46</f>
        <v>Steinzeug/Fliesen</v>
      </c>
      <c r="F46" s="227" t="str">
        <f>'Kalk UHR KiGa Äuss.Stockweg'!F46</f>
        <v>K1-W5</v>
      </c>
      <c r="G46" s="227" t="str">
        <f t="shared" si="0"/>
        <v>K1-J1</v>
      </c>
      <c r="H46" s="126">
        <f>'Kalk UHR KiGa Äuss.Stockweg'!G46</f>
        <v>18.2</v>
      </c>
      <c r="I46" s="96" t="s">
        <v>54</v>
      </c>
      <c r="J46" s="323">
        <f>VLOOKUP(I46,Turnus!$H$9:$I$26,2,FALSE)</f>
        <v>1</v>
      </c>
      <c r="K46" s="126">
        <f t="shared" si="1"/>
        <v>18.2</v>
      </c>
      <c r="L46" s="127">
        <f>VLOOKUP($G46,'Leistungswerte GR Kigas'!$C$6:$F$43,4,FALSE)</f>
        <v>0</v>
      </c>
      <c r="M46" s="128">
        <f t="shared" si="5"/>
        <v>0</v>
      </c>
      <c r="N46" s="128">
        <f t="shared" si="7"/>
        <v>0</v>
      </c>
      <c r="O46" s="521">
        <f t="shared" si="6"/>
        <v>0</v>
      </c>
      <c r="P46" s="129">
        <f t="shared" si="8"/>
        <v>0</v>
      </c>
      <c r="Q46" s="130">
        <f t="shared" si="4"/>
        <v>0</v>
      </c>
      <c r="R46" s="306"/>
    </row>
    <row r="47" spans="1:18" s="58" customFormat="1" ht="24.6" customHeight="1" x14ac:dyDescent="0.25">
      <c r="A47" s="299" t="str">
        <f>'Kalk UHR KiGa Äuss.Stockweg'!A47</f>
        <v>Altbau</v>
      </c>
      <c r="B47" s="299" t="str">
        <f>'Kalk UHR KiGa Äuss.Stockweg'!B47</f>
        <v>EG</v>
      </c>
      <c r="C47" s="299" t="str">
        <f>IF('Kalk UHR KiGa Äuss.Stockweg'!C47="","",'Kalk UHR KiGa Äuss.Stockweg'!C47)</f>
        <v/>
      </c>
      <c r="D47" s="299" t="str">
        <f>'Kalk UHR KiGa Äuss.Stockweg'!D47</f>
        <v>Vorräte</v>
      </c>
      <c r="E47" s="299" t="str">
        <f>'Kalk UHR KiGa Äuss.Stockweg'!E47</f>
        <v>Lino</v>
      </c>
      <c r="F47" s="408" t="str">
        <f>'Kalk UHR KiGa Äuss.Stockweg'!F47</f>
        <v>L1-W5</v>
      </c>
      <c r="G47" s="408" t="str">
        <f t="shared" si="0"/>
        <v>L1-J0,5</v>
      </c>
      <c r="H47" s="126">
        <f>'Kalk UHR KiGa Äuss.Stockweg'!G47</f>
        <v>8.69</v>
      </c>
      <c r="I47" s="96" t="s">
        <v>549</v>
      </c>
      <c r="J47" s="323">
        <f>VLOOKUP(I47,Turnus!$H$9:$I$26,2,FALSE)</f>
        <v>0.5</v>
      </c>
      <c r="K47" s="126">
        <f t="shared" si="1"/>
        <v>4.3449999999999998</v>
      </c>
      <c r="L47" s="127">
        <f>VLOOKUP($G47,'Leistungswerte GR Kigas'!$C$6:$F$43,4,FALSE)</f>
        <v>0</v>
      </c>
      <c r="M47" s="128">
        <f t="shared" si="5"/>
        <v>0</v>
      </c>
      <c r="N47" s="128">
        <f t="shared" si="7"/>
        <v>0</v>
      </c>
      <c r="O47" s="521">
        <f t="shared" si="6"/>
        <v>0</v>
      </c>
      <c r="P47" s="129">
        <f t="shared" si="8"/>
        <v>0</v>
      </c>
      <c r="Q47" s="130">
        <f t="shared" si="4"/>
        <v>0</v>
      </c>
    </row>
    <row r="48" spans="1:18" s="58" customFormat="1" ht="24.9" customHeight="1" x14ac:dyDescent="0.25">
      <c r="A48" s="299" t="str">
        <f>'Kalk UHR KiGa Äuss.Stockweg'!A48</f>
        <v>Altbau</v>
      </c>
      <c r="B48" s="299" t="str">
        <f>'Kalk UHR KiGa Äuss.Stockweg'!B48</f>
        <v>EG</v>
      </c>
      <c r="C48" s="299" t="str">
        <f>IF('Kalk UHR KiGa Äuss.Stockweg'!C48="","",'Kalk UHR KiGa Äuss.Stockweg'!C48)</f>
        <v/>
      </c>
      <c r="D48" s="299" t="str">
        <f>'Kalk UHR KiGa Äuss.Stockweg'!D48</f>
        <v>Garderobe</v>
      </c>
      <c r="E48" s="299" t="str">
        <f>'Kalk UHR KiGa Äuss.Stockweg'!E48</f>
        <v>Steinzeug/Fliesen</v>
      </c>
      <c r="F48" s="227" t="str">
        <f>'Kalk UHR KiGa Äuss.Stockweg'!F48</f>
        <v>H1-W5</v>
      </c>
      <c r="G48" s="227" t="str">
        <f t="shared" si="0"/>
        <v>H1-J0,5</v>
      </c>
      <c r="H48" s="126">
        <f>'Kalk UHR KiGa Äuss.Stockweg'!G48</f>
        <v>2.82</v>
      </c>
      <c r="I48" s="96" t="s">
        <v>549</v>
      </c>
      <c r="J48" s="323">
        <f>VLOOKUP(I48,Turnus!$H$9:$I$26,2,FALSE)</f>
        <v>0.5</v>
      </c>
      <c r="K48" s="126">
        <f t="shared" si="1"/>
        <v>1.41</v>
      </c>
      <c r="L48" s="127">
        <f>VLOOKUP($G48,'Leistungswerte GR Kigas'!$C$6:$F$43,4,FALSE)</f>
        <v>0</v>
      </c>
      <c r="M48" s="128">
        <f t="shared" si="5"/>
        <v>0</v>
      </c>
      <c r="N48" s="128">
        <f t="shared" si="7"/>
        <v>0</v>
      </c>
      <c r="O48" s="521">
        <f t="shared" si="6"/>
        <v>0</v>
      </c>
      <c r="P48" s="129">
        <f t="shared" si="8"/>
        <v>0</v>
      </c>
      <c r="Q48" s="130">
        <f t="shared" si="4"/>
        <v>0</v>
      </c>
    </row>
    <row r="49" spans="1:18" s="58" customFormat="1" ht="24.9" customHeight="1" x14ac:dyDescent="0.25">
      <c r="A49" s="299" t="str">
        <f>'Kalk UHR KiGa Äuss.Stockweg'!A49</f>
        <v>Altbau</v>
      </c>
      <c r="B49" s="299" t="str">
        <f>'Kalk UHR KiGa Äuss.Stockweg'!B49</f>
        <v>EG</v>
      </c>
      <c r="C49" s="299" t="str">
        <f>IF('Kalk UHR KiGa Äuss.Stockweg'!C49="","",'Kalk UHR KiGa Äuss.Stockweg'!C49)</f>
        <v/>
      </c>
      <c r="D49" s="299" t="str">
        <f>'Kalk UHR KiGa Äuss.Stockweg'!D49</f>
        <v>Flur</v>
      </c>
      <c r="E49" s="299" t="str">
        <f>'Kalk UHR KiGa Äuss.Stockweg'!E49</f>
        <v>Steinzeug/Fliesen</v>
      </c>
      <c r="F49" s="227" t="str">
        <f>'Kalk UHR KiGa Äuss.Stockweg'!F49</f>
        <v>F1-W5</v>
      </c>
      <c r="G49" s="227" t="str">
        <f t="shared" si="0"/>
        <v>F1-J0,5</v>
      </c>
      <c r="H49" s="126">
        <f>'Kalk UHR KiGa Äuss.Stockweg'!G49</f>
        <v>10.23</v>
      </c>
      <c r="I49" s="96" t="s">
        <v>549</v>
      </c>
      <c r="J49" s="323">
        <f>VLOOKUP(I49,Turnus!$H$9:$I$26,2,FALSE)</f>
        <v>0.5</v>
      </c>
      <c r="K49" s="126">
        <f t="shared" si="1"/>
        <v>5.1150000000000002</v>
      </c>
      <c r="L49" s="127">
        <f>VLOOKUP($G49,'Leistungswerte GR Kigas'!$C$6:$F$43,4,FALSE)</f>
        <v>0</v>
      </c>
      <c r="M49" s="128">
        <f t="shared" si="5"/>
        <v>0</v>
      </c>
      <c r="N49" s="128">
        <f t="shared" si="7"/>
        <v>0</v>
      </c>
      <c r="O49" s="521">
        <f t="shared" si="6"/>
        <v>0</v>
      </c>
      <c r="P49" s="129">
        <f t="shared" si="8"/>
        <v>0</v>
      </c>
      <c r="Q49" s="130">
        <f t="shared" si="4"/>
        <v>0</v>
      </c>
    </row>
    <row r="50" spans="1:18" s="58" customFormat="1" ht="24.9" customHeight="1" x14ac:dyDescent="0.25">
      <c r="A50" s="299" t="str">
        <f>'Kalk UHR KiGa Äuss.Stockweg'!A50</f>
        <v>Altbau</v>
      </c>
      <c r="B50" s="299" t="str">
        <f>'Kalk UHR KiGa Äuss.Stockweg'!B50</f>
        <v>EG</v>
      </c>
      <c r="C50" s="299" t="str">
        <f>IF('Kalk UHR KiGa Äuss.Stockweg'!C50="","",'Kalk UHR KiGa Äuss.Stockweg'!C50)</f>
        <v/>
      </c>
      <c r="D50" s="299" t="str">
        <f>'Kalk UHR KiGa Äuss.Stockweg'!D50</f>
        <v>Büro Leitung</v>
      </c>
      <c r="E50" s="299" t="str">
        <f>'Kalk UHR KiGa Äuss.Stockweg'!E50</f>
        <v>Lino</v>
      </c>
      <c r="F50" s="227" t="str">
        <f>'Kalk UHR KiGa Äuss.Stockweg'!F50</f>
        <v>B1-W3</v>
      </c>
      <c r="G50" s="227" t="str">
        <f t="shared" si="0"/>
        <v>B1-J0,5</v>
      </c>
      <c r="H50" s="126">
        <f>'Kalk UHR KiGa Äuss.Stockweg'!G50</f>
        <v>11.33</v>
      </c>
      <c r="I50" s="96" t="s">
        <v>549</v>
      </c>
      <c r="J50" s="323">
        <f>VLOOKUP(I50,Turnus!$H$9:$I$26,2,FALSE)</f>
        <v>0.5</v>
      </c>
      <c r="K50" s="126">
        <f t="shared" si="1"/>
        <v>5.665</v>
      </c>
      <c r="L50" s="127">
        <f>VLOOKUP($G50,'Leistungswerte GR Kigas'!$C$6:$F$43,4,FALSE)</f>
        <v>0</v>
      </c>
      <c r="M50" s="128">
        <f t="shared" si="5"/>
        <v>0</v>
      </c>
      <c r="N50" s="128">
        <f t="shared" si="7"/>
        <v>0</v>
      </c>
      <c r="O50" s="521">
        <f t="shared" si="6"/>
        <v>0</v>
      </c>
      <c r="P50" s="129">
        <f t="shared" si="8"/>
        <v>0</v>
      </c>
      <c r="Q50" s="130">
        <f t="shared" si="4"/>
        <v>0</v>
      </c>
    </row>
    <row r="51" spans="1:18" s="58" customFormat="1" ht="24.9" customHeight="1" x14ac:dyDescent="0.25">
      <c r="A51" s="299" t="str">
        <f>'Kalk UHR KiGa Äuss.Stockweg'!A51</f>
        <v>Altbau</v>
      </c>
      <c r="B51" s="299" t="str">
        <f>'Kalk UHR KiGa Äuss.Stockweg'!B51</f>
        <v>EG</v>
      </c>
      <c r="C51" s="299" t="str">
        <f>IF('Kalk UHR KiGa Äuss.Stockweg'!C51="","",'Kalk UHR KiGa Äuss.Stockweg'!C51)</f>
        <v/>
      </c>
      <c r="D51" s="299" t="str">
        <f>'Kalk UHR KiGa Äuss.Stockweg'!D51</f>
        <v>WC 1</v>
      </c>
      <c r="E51" s="299" t="str">
        <f>'Kalk UHR KiGa Äuss.Stockweg'!E51</f>
        <v>Steinzeug/Fliesen</v>
      </c>
      <c r="F51" s="227" t="str">
        <f>'Kalk UHR KiGa Äuss.Stockweg'!F51</f>
        <v>S1-W5</v>
      </c>
      <c r="G51" s="227" t="str">
        <f t="shared" si="0"/>
        <v>S1-J1</v>
      </c>
      <c r="H51" s="126">
        <f>'Kalk UHR KiGa Äuss.Stockweg'!G51</f>
        <v>2.48</v>
      </c>
      <c r="I51" s="96" t="s">
        <v>54</v>
      </c>
      <c r="J51" s="323">
        <f>VLOOKUP(I51,Turnus!$H$9:$I$26,2,FALSE)</f>
        <v>1</v>
      </c>
      <c r="K51" s="126">
        <f t="shared" si="1"/>
        <v>2.48</v>
      </c>
      <c r="L51" s="127">
        <f>VLOOKUP($G51,'Leistungswerte GR Kigas'!$C$6:$F$43,4,FALSE)</f>
        <v>0</v>
      </c>
      <c r="M51" s="128">
        <f t="shared" si="5"/>
        <v>0</v>
      </c>
      <c r="N51" s="128">
        <f t="shared" si="7"/>
        <v>0</v>
      </c>
      <c r="O51" s="521">
        <f t="shared" si="6"/>
        <v>0</v>
      </c>
      <c r="P51" s="129">
        <f t="shared" si="8"/>
        <v>0</v>
      </c>
      <c r="Q51" s="130">
        <f t="shared" si="4"/>
        <v>0</v>
      </c>
    </row>
    <row r="52" spans="1:18" s="58" customFormat="1" ht="24.9" customHeight="1" x14ac:dyDescent="0.25">
      <c r="A52" s="299" t="str">
        <f>'Kalk UHR KiGa Äuss.Stockweg'!A52</f>
        <v>Altbau</v>
      </c>
      <c r="B52" s="299" t="str">
        <f>'Kalk UHR KiGa Äuss.Stockweg'!B52</f>
        <v>EG</v>
      </c>
      <c r="C52" s="299" t="str">
        <f>IF('Kalk UHR KiGa Äuss.Stockweg'!C52="","",'Kalk UHR KiGa Äuss.Stockweg'!C52)</f>
        <v/>
      </c>
      <c r="D52" s="299" t="str">
        <f>'Kalk UHR KiGa Äuss.Stockweg'!D52</f>
        <v>WC 2</v>
      </c>
      <c r="E52" s="299" t="str">
        <f>'Kalk UHR KiGa Äuss.Stockweg'!E52</f>
        <v>Steinzeug/Fliesen</v>
      </c>
      <c r="F52" s="227" t="str">
        <f>'Kalk UHR KiGa Äuss.Stockweg'!F52</f>
        <v>S1-W5</v>
      </c>
      <c r="G52" s="227" t="str">
        <f t="shared" si="0"/>
        <v>S1-J1</v>
      </c>
      <c r="H52" s="126">
        <f>'Kalk UHR KiGa Äuss.Stockweg'!G52</f>
        <v>2.82</v>
      </c>
      <c r="I52" s="96" t="s">
        <v>54</v>
      </c>
      <c r="J52" s="323">
        <f>VLOOKUP(I52,Turnus!$H$9:$I$26,2,FALSE)</f>
        <v>1</v>
      </c>
      <c r="K52" s="126">
        <f t="shared" si="1"/>
        <v>2.82</v>
      </c>
      <c r="L52" s="127">
        <f>VLOOKUP($G52,'Leistungswerte GR Kigas'!$C$6:$F$43,4,FALSE)</f>
        <v>0</v>
      </c>
      <c r="M52" s="128">
        <f t="shared" si="5"/>
        <v>0</v>
      </c>
      <c r="N52" s="128">
        <f t="shared" si="7"/>
        <v>0</v>
      </c>
      <c r="O52" s="521">
        <f t="shared" si="6"/>
        <v>0</v>
      </c>
      <c r="P52" s="129">
        <f t="shared" si="8"/>
        <v>0</v>
      </c>
      <c r="Q52" s="130">
        <f t="shared" si="4"/>
        <v>0</v>
      </c>
    </row>
    <row r="53" spans="1:18" s="58" customFormat="1" ht="24.9" customHeight="1" x14ac:dyDescent="0.25">
      <c r="A53" s="299" t="str">
        <f>'Kalk UHR KiGa Äuss.Stockweg'!A53</f>
        <v>Altbau</v>
      </c>
      <c r="B53" s="299" t="str">
        <f>'Kalk UHR KiGa Äuss.Stockweg'!B53</f>
        <v>EG</v>
      </c>
      <c r="C53" s="299" t="str">
        <f>IF('Kalk UHR KiGa Äuss.Stockweg'!C53="","",'Kalk UHR KiGa Äuss.Stockweg'!C53)</f>
        <v/>
      </c>
      <c r="D53" s="299" t="str">
        <f>'Kalk UHR KiGa Äuss.Stockweg'!D53</f>
        <v>Putzraum</v>
      </c>
      <c r="E53" s="299" t="str">
        <f>'Kalk UHR KiGa Äuss.Stockweg'!E53</f>
        <v>Steinzeug/Fliesen</v>
      </c>
      <c r="F53" s="227" t="str">
        <f>'Kalk UHR KiGa Äuss.Stockweg'!F53</f>
        <v>Z-kR</v>
      </c>
      <c r="G53" s="227" t="str">
        <f t="shared" si="0"/>
        <v>Z--kR</v>
      </c>
      <c r="H53" s="126">
        <f>'Kalk UHR KiGa Äuss.Stockweg'!G53</f>
        <v>2.73</v>
      </c>
      <c r="I53" s="96" t="s">
        <v>68</v>
      </c>
      <c r="J53" s="323">
        <f>VLOOKUP(I53,Turnus!$H$9:$I$26,2,FALSE)</f>
        <v>0</v>
      </c>
      <c r="K53" s="126">
        <f t="shared" si="1"/>
        <v>0</v>
      </c>
      <c r="L53" s="127">
        <f>VLOOKUP($G53,'Leistungswerte GR Kigas'!$C$6:$F$43,4,FALSE)</f>
        <v>0</v>
      </c>
      <c r="M53" s="128">
        <f t="shared" si="5"/>
        <v>0</v>
      </c>
      <c r="N53" s="128">
        <f t="shared" si="7"/>
        <v>0</v>
      </c>
      <c r="O53" s="521">
        <f t="shared" si="6"/>
        <v>0</v>
      </c>
      <c r="P53" s="129">
        <f t="shared" si="8"/>
        <v>0</v>
      </c>
      <c r="Q53" s="130">
        <f t="shared" si="4"/>
        <v>0</v>
      </c>
    </row>
    <row r="54" spans="1:18" s="58" customFormat="1" ht="24.9" customHeight="1" x14ac:dyDescent="0.25">
      <c r="A54" s="299" t="str">
        <f>'Kalk UHR KiGa Äuss.Stockweg'!A54</f>
        <v>Neubau</v>
      </c>
      <c r="B54" s="299" t="str">
        <f>'Kalk UHR KiGa Äuss.Stockweg'!B54</f>
        <v>EG</v>
      </c>
      <c r="C54" s="299" t="str">
        <f>IF('Kalk UHR KiGa Äuss.Stockweg'!C54="","",'Kalk UHR KiGa Äuss.Stockweg'!C54)</f>
        <v/>
      </c>
      <c r="D54" s="299" t="str">
        <f>'Kalk UHR KiGa Äuss.Stockweg'!D54</f>
        <v>Flur</v>
      </c>
      <c r="E54" s="299" t="str">
        <f>'Kalk UHR KiGa Äuss.Stockweg'!E54</f>
        <v>Lino</v>
      </c>
      <c r="F54" s="227" t="str">
        <f>'Kalk UHR KiGa Äuss.Stockweg'!F54</f>
        <v>F1-W5</v>
      </c>
      <c r="G54" s="227" t="str">
        <f t="shared" si="0"/>
        <v>F1-J0,5</v>
      </c>
      <c r="H54" s="126">
        <f>'Kalk UHR KiGa Äuss.Stockweg'!G54</f>
        <v>13.2</v>
      </c>
      <c r="I54" s="96" t="s">
        <v>549</v>
      </c>
      <c r="J54" s="323">
        <f>VLOOKUP(I54,Turnus!$H$9:$I$26,2,FALSE)</f>
        <v>0.5</v>
      </c>
      <c r="K54" s="126">
        <f t="shared" si="1"/>
        <v>6.6</v>
      </c>
      <c r="L54" s="127">
        <f>VLOOKUP($G54,'Leistungswerte GR Kigas'!$C$6:$F$43,4,FALSE)</f>
        <v>0</v>
      </c>
      <c r="M54" s="128">
        <f t="shared" si="5"/>
        <v>0</v>
      </c>
      <c r="N54" s="128">
        <f t="shared" si="7"/>
        <v>0</v>
      </c>
      <c r="O54" s="521">
        <f t="shared" si="6"/>
        <v>0</v>
      </c>
      <c r="P54" s="129">
        <f t="shared" si="8"/>
        <v>0</v>
      </c>
      <c r="Q54" s="130">
        <f t="shared" si="4"/>
        <v>0</v>
      </c>
      <c r="R54" s="306"/>
    </row>
    <row r="55" spans="1:18" s="58" customFormat="1" ht="24.9" customHeight="1" x14ac:dyDescent="0.25">
      <c r="A55" s="299" t="str">
        <f>'Kalk UHR KiGa Äuss.Stockweg'!A55</f>
        <v>Neubau</v>
      </c>
      <c r="B55" s="299" t="str">
        <f>'Kalk UHR KiGa Äuss.Stockweg'!B55</f>
        <v>EG</v>
      </c>
      <c r="C55" s="299" t="str">
        <f>IF('Kalk UHR KiGa Äuss.Stockweg'!C55="","",'Kalk UHR KiGa Äuss.Stockweg'!C55)</f>
        <v/>
      </c>
      <c r="D55" s="299" t="str">
        <f>'Kalk UHR KiGa Äuss.Stockweg'!D55</f>
        <v>Flur Eingang</v>
      </c>
      <c r="E55" s="299" t="str">
        <f>'Kalk UHR KiGa Äuss.Stockweg'!E55</f>
        <v>Steinzeug/ Sauberlaufmatte</v>
      </c>
      <c r="F55" s="227" t="str">
        <f>'Kalk UHR KiGa Äuss.Stockweg'!F55</f>
        <v>F1-W5</v>
      </c>
      <c r="G55" s="227" t="str">
        <f t="shared" si="0"/>
        <v>F1-J0,5</v>
      </c>
      <c r="H55" s="126">
        <f>'Kalk UHR KiGa Äuss.Stockweg'!G55</f>
        <v>24.9</v>
      </c>
      <c r="I55" s="96" t="s">
        <v>549</v>
      </c>
      <c r="J55" s="323">
        <f>VLOOKUP(I55,Turnus!$H$9:$I$26,2,FALSE)</f>
        <v>0.5</v>
      </c>
      <c r="K55" s="126">
        <f t="shared" si="1"/>
        <v>12.45</v>
      </c>
      <c r="L55" s="127">
        <f>VLOOKUP($G55,'Leistungswerte GR Kigas'!$C$6:$F$43,4,FALSE)</f>
        <v>0</v>
      </c>
      <c r="M55" s="128">
        <f t="shared" si="5"/>
        <v>0</v>
      </c>
      <c r="N55" s="128">
        <f t="shared" si="7"/>
        <v>0</v>
      </c>
      <c r="O55" s="521">
        <f t="shared" si="6"/>
        <v>0</v>
      </c>
      <c r="P55" s="129">
        <f t="shared" si="8"/>
        <v>0</v>
      </c>
      <c r="Q55" s="130">
        <f t="shared" si="4"/>
        <v>0</v>
      </c>
    </row>
    <row r="56" spans="1:18" s="58" customFormat="1" ht="24.9" customHeight="1" x14ac:dyDescent="0.25">
      <c r="A56" s="299" t="str">
        <f>'Kalk UHR KiGa Äuss.Stockweg'!A56</f>
        <v>Neubau</v>
      </c>
      <c r="B56" s="299" t="str">
        <f>'Kalk UHR KiGa Äuss.Stockweg'!B56</f>
        <v>EG</v>
      </c>
      <c r="C56" s="299" t="str">
        <f>IF('Kalk UHR KiGa Äuss.Stockweg'!C56="","",'Kalk UHR KiGa Äuss.Stockweg'!C56)</f>
        <v/>
      </c>
      <c r="D56" s="299" t="str">
        <f>'Kalk UHR KiGa Äuss.Stockweg'!D56</f>
        <v>Personalraum</v>
      </c>
      <c r="E56" s="299" t="str">
        <f>'Kalk UHR KiGa Äuss.Stockweg'!E56</f>
        <v>Lino</v>
      </c>
      <c r="F56" s="227" t="str">
        <f>'Kalk UHR KiGa Äuss.Stockweg'!F56</f>
        <v>A1-W5</v>
      </c>
      <c r="G56" s="227" t="str">
        <f t="shared" si="0"/>
        <v>A1-J0,5</v>
      </c>
      <c r="H56" s="126">
        <f>'Kalk UHR KiGa Äuss.Stockweg'!G56</f>
        <v>25.27</v>
      </c>
      <c r="I56" s="96" t="s">
        <v>549</v>
      </c>
      <c r="J56" s="323">
        <f>VLOOKUP(I56,Turnus!$H$9:$I$26,2,FALSE)</f>
        <v>0.5</v>
      </c>
      <c r="K56" s="126">
        <f t="shared" si="1"/>
        <v>12.635</v>
      </c>
      <c r="L56" s="127">
        <f>VLOOKUP($G56,'Leistungswerte GR Kigas'!$C$6:$F$43,4,FALSE)</f>
        <v>0</v>
      </c>
      <c r="M56" s="128">
        <f t="shared" si="5"/>
        <v>0</v>
      </c>
      <c r="N56" s="128">
        <f t="shared" si="7"/>
        <v>0</v>
      </c>
      <c r="O56" s="521">
        <f t="shared" si="6"/>
        <v>0</v>
      </c>
      <c r="P56" s="129">
        <f t="shared" si="8"/>
        <v>0</v>
      </c>
      <c r="Q56" s="130">
        <f t="shared" si="4"/>
        <v>0</v>
      </c>
    </row>
    <row r="57" spans="1:18" s="58" customFormat="1" ht="24.9" customHeight="1" x14ac:dyDescent="0.25">
      <c r="A57" s="299" t="str">
        <f>'Kalk UHR KiGa Äuss.Stockweg'!A57</f>
        <v>Neubau</v>
      </c>
      <c r="B57" s="299" t="str">
        <f>'Kalk UHR KiGa Äuss.Stockweg'!B57</f>
        <v>EG</v>
      </c>
      <c r="C57" s="299" t="str">
        <f>IF('Kalk UHR KiGa Äuss.Stockweg'!C57="","",'Kalk UHR KiGa Äuss.Stockweg'!C57)</f>
        <v/>
      </c>
      <c r="D57" s="299" t="str">
        <f>'Kalk UHR KiGa Äuss.Stockweg'!D57</f>
        <v>Lager</v>
      </c>
      <c r="E57" s="299" t="str">
        <f>'Kalk UHR KiGa Äuss.Stockweg'!E57</f>
        <v>Lino</v>
      </c>
      <c r="F57" s="227" t="str">
        <f>'Kalk UHR KiGa Äuss.Stockweg'!F57</f>
        <v>L1-W1</v>
      </c>
      <c r="G57" s="227" t="str">
        <f t="shared" si="0"/>
        <v>L1-kR</v>
      </c>
      <c r="H57" s="126">
        <f>'Kalk UHR KiGa Äuss.Stockweg'!G57</f>
        <v>9.7799999999999994</v>
      </c>
      <c r="I57" s="96" t="s">
        <v>68</v>
      </c>
      <c r="J57" s="323">
        <f>VLOOKUP(I57,Turnus!$H$9:$I$26,2,FALSE)</f>
        <v>0</v>
      </c>
      <c r="K57" s="126">
        <f t="shared" si="1"/>
        <v>0</v>
      </c>
      <c r="L57" s="127">
        <f>VLOOKUP($G57,'Leistungswerte GR Kigas'!$C$6:$F$43,4,FALSE)</f>
        <v>0</v>
      </c>
      <c r="M57" s="128">
        <f t="shared" si="5"/>
        <v>0</v>
      </c>
      <c r="N57" s="128">
        <f t="shared" si="7"/>
        <v>0</v>
      </c>
      <c r="O57" s="521">
        <f t="shared" si="6"/>
        <v>0</v>
      </c>
      <c r="P57" s="129">
        <f t="shared" si="8"/>
        <v>0</v>
      </c>
      <c r="Q57" s="130">
        <f t="shared" si="4"/>
        <v>0</v>
      </c>
    </row>
    <row r="58" spans="1:18" s="58" customFormat="1" ht="24.9" customHeight="1" x14ac:dyDescent="0.25">
      <c r="A58" s="299" t="str">
        <f>'Kalk UHR KiGa Äuss.Stockweg'!A58</f>
        <v>Neubau</v>
      </c>
      <c r="B58" s="299" t="str">
        <f>'Kalk UHR KiGa Äuss.Stockweg'!B58</f>
        <v>EG</v>
      </c>
      <c r="C58" s="299" t="str">
        <f>IF('Kalk UHR KiGa Äuss.Stockweg'!C58="","",'Kalk UHR KiGa Äuss.Stockweg'!C58)</f>
        <v/>
      </c>
      <c r="D58" s="299" t="str">
        <f>'Kalk UHR KiGa Äuss.Stockweg'!D58</f>
        <v>Flur</v>
      </c>
      <c r="E58" s="299" t="str">
        <f>'Kalk UHR KiGa Äuss.Stockweg'!E58</f>
        <v>Steinzeug/ Sauberlaufmatte</v>
      </c>
      <c r="F58" s="227" t="str">
        <f>'Kalk UHR KiGa Äuss.Stockweg'!F58</f>
        <v>F1-W5</v>
      </c>
      <c r="G58" s="227" t="str">
        <f t="shared" si="0"/>
        <v>F1-J0,5</v>
      </c>
      <c r="H58" s="126">
        <f>'Kalk UHR KiGa Äuss.Stockweg'!G58</f>
        <v>33.700000000000003</v>
      </c>
      <c r="I58" s="96" t="s">
        <v>549</v>
      </c>
      <c r="J58" s="323">
        <f>VLOOKUP(I58,Turnus!$H$9:$I$26,2,FALSE)</f>
        <v>0.5</v>
      </c>
      <c r="K58" s="126">
        <f t="shared" si="1"/>
        <v>16.850000000000001</v>
      </c>
      <c r="L58" s="127">
        <f>VLOOKUP($G58,'Leistungswerte GR Kigas'!$C$6:$F$43,4,FALSE)</f>
        <v>0</v>
      </c>
      <c r="M58" s="128">
        <f t="shared" si="5"/>
        <v>0</v>
      </c>
      <c r="N58" s="128">
        <f t="shared" si="7"/>
        <v>0</v>
      </c>
      <c r="O58" s="521">
        <f t="shared" si="6"/>
        <v>0</v>
      </c>
      <c r="P58" s="129">
        <f t="shared" si="8"/>
        <v>0</v>
      </c>
      <c r="Q58" s="130">
        <f t="shared" si="4"/>
        <v>0</v>
      </c>
    </row>
    <row r="59" spans="1:18" s="58" customFormat="1" ht="24.9" customHeight="1" x14ac:dyDescent="0.25">
      <c r="A59" s="299" t="str">
        <f>'Kalk UHR KiGa Äuss.Stockweg'!A59</f>
        <v>Neubau</v>
      </c>
      <c r="B59" s="299" t="str">
        <f>'Kalk UHR KiGa Äuss.Stockweg'!B59</f>
        <v>EG</v>
      </c>
      <c r="C59" s="299" t="str">
        <f>IF('Kalk UHR KiGa Äuss.Stockweg'!C59="","",'Kalk UHR KiGa Äuss.Stockweg'!C59)</f>
        <v/>
      </c>
      <c r="D59" s="299" t="str">
        <f>'Kalk UHR KiGa Äuss.Stockweg'!D59</f>
        <v>Gruppenraum 1</v>
      </c>
      <c r="E59" s="299" t="str">
        <f>'Kalk UHR KiGa Äuss.Stockweg'!E59</f>
        <v>Lino/Textil</v>
      </c>
      <c r="F59" s="227" t="str">
        <f>'Kalk UHR KiGa Äuss.Stockweg'!F59</f>
        <v>G1-W5</v>
      </c>
      <c r="G59" s="227" t="str">
        <f t="shared" si="0"/>
        <v>G1-J0,5</v>
      </c>
      <c r="H59" s="126">
        <f>'Kalk UHR KiGa Äuss.Stockweg'!G59</f>
        <v>45.42</v>
      </c>
      <c r="I59" s="96" t="s">
        <v>549</v>
      </c>
      <c r="J59" s="323">
        <f>VLOOKUP(I59,Turnus!$H$9:$I$26,2,FALSE)</f>
        <v>0.5</v>
      </c>
      <c r="K59" s="126">
        <f t="shared" si="1"/>
        <v>22.71</v>
      </c>
      <c r="L59" s="127">
        <f>VLOOKUP($G59,'Leistungswerte GR Kigas'!$C$6:$F$43,4,FALSE)</f>
        <v>0</v>
      </c>
      <c r="M59" s="128">
        <f t="shared" si="5"/>
        <v>0</v>
      </c>
      <c r="N59" s="128">
        <f t="shared" si="7"/>
        <v>0</v>
      </c>
      <c r="O59" s="521">
        <f t="shared" si="6"/>
        <v>0</v>
      </c>
      <c r="P59" s="129">
        <f t="shared" si="8"/>
        <v>0</v>
      </c>
      <c r="Q59" s="130">
        <f t="shared" si="4"/>
        <v>0</v>
      </c>
      <c r="R59" s="306"/>
    </row>
    <row r="60" spans="1:18" s="58" customFormat="1" ht="24.6" customHeight="1" x14ac:dyDescent="0.25">
      <c r="A60" s="299" t="str">
        <f>'Kalk UHR KiGa Äuss.Stockweg'!A60</f>
        <v>Neubau</v>
      </c>
      <c r="B60" s="299" t="str">
        <f>'Kalk UHR KiGa Äuss.Stockweg'!B60</f>
        <v>EG</v>
      </c>
      <c r="C60" s="299" t="str">
        <f>IF('Kalk UHR KiGa Äuss.Stockweg'!C60="","",'Kalk UHR KiGa Äuss.Stockweg'!C60)</f>
        <v/>
      </c>
      <c r="D60" s="299" t="str">
        <f>'Kalk UHR KiGa Äuss.Stockweg'!D60</f>
        <v>Gruppenraum 2</v>
      </c>
      <c r="E60" s="299" t="str">
        <f>'Kalk UHR KiGa Äuss.Stockweg'!E60</f>
        <v>Lino</v>
      </c>
      <c r="F60" s="227" t="str">
        <f>'Kalk UHR KiGa Äuss.Stockweg'!F60</f>
        <v>G1-W5</v>
      </c>
      <c r="G60" s="227" t="str">
        <f t="shared" si="0"/>
        <v>G1-J0,5</v>
      </c>
      <c r="H60" s="126">
        <f>'Kalk UHR KiGa Äuss.Stockweg'!G60</f>
        <v>45.42</v>
      </c>
      <c r="I60" s="96" t="s">
        <v>549</v>
      </c>
      <c r="J60" s="323">
        <f>VLOOKUP(I60,Turnus!$H$9:$I$26,2,FALSE)</f>
        <v>0.5</v>
      </c>
      <c r="K60" s="126">
        <f t="shared" si="1"/>
        <v>22.71</v>
      </c>
      <c r="L60" s="127">
        <f>VLOOKUP($G60,'Leistungswerte GR Kigas'!$C$6:$F$43,4,FALSE)</f>
        <v>0</v>
      </c>
      <c r="M60" s="128">
        <f t="shared" si="5"/>
        <v>0</v>
      </c>
      <c r="N60" s="128">
        <f t="shared" si="7"/>
        <v>0</v>
      </c>
      <c r="O60" s="521">
        <f t="shared" si="6"/>
        <v>0</v>
      </c>
      <c r="P60" s="129">
        <f t="shared" si="8"/>
        <v>0</v>
      </c>
      <c r="Q60" s="130">
        <f t="shared" si="4"/>
        <v>0</v>
      </c>
    </row>
    <row r="61" spans="1:18" s="58" customFormat="1" ht="24.9" customHeight="1" x14ac:dyDescent="0.25">
      <c r="A61" s="299" t="str">
        <f>'Kalk UHR KiGa Äuss.Stockweg'!A61</f>
        <v>Neubau</v>
      </c>
      <c r="B61" s="299" t="str">
        <f>'Kalk UHR KiGa Äuss.Stockweg'!B61</f>
        <v>EG</v>
      </c>
      <c r="C61" s="299" t="str">
        <f>IF('Kalk UHR KiGa Äuss.Stockweg'!C61="","",'Kalk UHR KiGa Äuss.Stockweg'!C61)</f>
        <v/>
      </c>
      <c r="D61" s="299" t="str">
        <f>'Kalk UHR KiGa Äuss.Stockweg'!D61</f>
        <v>Schlafraum 1</v>
      </c>
      <c r="E61" s="299" t="str">
        <f>'Kalk UHR KiGa Äuss.Stockweg'!E61</f>
        <v>Lino</v>
      </c>
      <c r="F61" s="227" t="str">
        <f>'Kalk UHR KiGa Äuss.Stockweg'!F61</f>
        <v>G1-W5</v>
      </c>
      <c r="G61" s="227" t="str">
        <f t="shared" si="0"/>
        <v>G1-J0,5</v>
      </c>
      <c r="H61" s="126">
        <f>'Kalk UHR KiGa Äuss.Stockweg'!G61</f>
        <v>19.96</v>
      </c>
      <c r="I61" s="96" t="s">
        <v>549</v>
      </c>
      <c r="J61" s="323">
        <f>VLOOKUP(I61,Turnus!$H$9:$I$26,2,FALSE)</f>
        <v>0.5</v>
      </c>
      <c r="K61" s="126">
        <f t="shared" si="1"/>
        <v>9.98</v>
      </c>
      <c r="L61" s="127">
        <f>VLOOKUP($G61,'Leistungswerte GR Kigas'!$C$6:$F$43,4,FALSE)</f>
        <v>0</v>
      </c>
      <c r="M61" s="128">
        <f t="shared" si="5"/>
        <v>0</v>
      </c>
      <c r="N61" s="128">
        <f t="shared" si="7"/>
        <v>0</v>
      </c>
      <c r="O61" s="521">
        <f t="shared" si="6"/>
        <v>0</v>
      </c>
      <c r="P61" s="129">
        <f t="shared" si="8"/>
        <v>0</v>
      </c>
      <c r="Q61" s="130">
        <f t="shared" si="4"/>
        <v>0</v>
      </c>
    </row>
    <row r="62" spans="1:18" s="58" customFormat="1" ht="24.9" customHeight="1" x14ac:dyDescent="0.25">
      <c r="A62" s="299" t="str">
        <f>'Kalk UHR KiGa Äuss.Stockweg'!A62</f>
        <v>Neubau</v>
      </c>
      <c r="B62" s="299" t="str">
        <f>'Kalk UHR KiGa Äuss.Stockweg'!B62</f>
        <v>EG</v>
      </c>
      <c r="C62" s="299" t="str">
        <f>IF('Kalk UHR KiGa Äuss.Stockweg'!C62="","",'Kalk UHR KiGa Äuss.Stockweg'!C62)</f>
        <v/>
      </c>
      <c r="D62" s="299" t="str">
        <f>'Kalk UHR KiGa Äuss.Stockweg'!D62</f>
        <v>Schlafraum 2</v>
      </c>
      <c r="E62" s="299" t="str">
        <f>'Kalk UHR KiGa Äuss.Stockweg'!E62</f>
        <v>Lino</v>
      </c>
      <c r="F62" s="227" t="str">
        <f>'Kalk UHR KiGa Äuss.Stockweg'!F62</f>
        <v>G1-W5</v>
      </c>
      <c r="G62" s="227" t="str">
        <f t="shared" si="0"/>
        <v>G1-J0,5</v>
      </c>
      <c r="H62" s="126">
        <f>'Kalk UHR KiGa Äuss.Stockweg'!G62</f>
        <v>22.21</v>
      </c>
      <c r="I62" s="96" t="s">
        <v>549</v>
      </c>
      <c r="J62" s="323">
        <f>VLOOKUP(I62,Turnus!$H$9:$I$26,2,FALSE)</f>
        <v>0.5</v>
      </c>
      <c r="K62" s="126">
        <f t="shared" si="1"/>
        <v>11.105</v>
      </c>
      <c r="L62" s="127">
        <f>VLOOKUP($G62,'Leistungswerte GR Kigas'!$C$6:$F$43,4,FALSE)</f>
        <v>0</v>
      </c>
      <c r="M62" s="128">
        <f t="shared" si="5"/>
        <v>0</v>
      </c>
      <c r="N62" s="128">
        <f t="shared" si="7"/>
        <v>0</v>
      </c>
      <c r="O62" s="521">
        <f t="shared" si="6"/>
        <v>0</v>
      </c>
      <c r="P62" s="129">
        <f t="shared" si="8"/>
        <v>0</v>
      </c>
      <c r="Q62" s="130">
        <f t="shared" si="4"/>
        <v>0</v>
      </c>
    </row>
    <row r="63" spans="1:18" s="58" customFormat="1" ht="24.9" customHeight="1" x14ac:dyDescent="0.25">
      <c r="A63" s="299" t="str">
        <f>'Kalk UHR KiGa Äuss.Stockweg'!A63</f>
        <v>Neubau</v>
      </c>
      <c r="B63" s="299" t="str">
        <f>'Kalk UHR KiGa Äuss.Stockweg'!B63</f>
        <v>EG</v>
      </c>
      <c r="C63" s="299" t="str">
        <f>IF('Kalk UHR KiGa Äuss.Stockweg'!C63="","",'Kalk UHR KiGa Äuss.Stockweg'!C63)</f>
        <v/>
      </c>
      <c r="D63" s="299" t="str">
        <f>'Kalk UHR KiGa Äuss.Stockweg'!D63</f>
        <v>Waschen WC</v>
      </c>
      <c r="E63" s="299" t="str">
        <f>'Kalk UHR KiGa Äuss.Stockweg'!E63</f>
        <v>Steinzeug/Fliesen</v>
      </c>
      <c r="F63" s="227" t="str">
        <f>'Kalk UHR KiGa Äuss.Stockweg'!F63</f>
        <v>S1-W5</v>
      </c>
      <c r="G63" s="227" t="str">
        <f t="shared" si="0"/>
        <v>S1-J1</v>
      </c>
      <c r="H63" s="126">
        <f>'Kalk UHR KiGa Äuss.Stockweg'!G63</f>
        <v>19.93</v>
      </c>
      <c r="I63" s="96" t="s">
        <v>54</v>
      </c>
      <c r="J63" s="323">
        <f>VLOOKUP(I63,Turnus!$H$9:$I$26,2,FALSE)</f>
        <v>1</v>
      </c>
      <c r="K63" s="126">
        <f t="shared" si="1"/>
        <v>19.93</v>
      </c>
      <c r="L63" s="127">
        <f>VLOOKUP($G63,'Leistungswerte GR Kigas'!$C$6:$F$43,4,FALSE)</f>
        <v>0</v>
      </c>
      <c r="M63" s="128">
        <f t="shared" si="5"/>
        <v>0</v>
      </c>
      <c r="N63" s="128">
        <f t="shared" si="7"/>
        <v>0</v>
      </c>
      <c r="O63" s="521">
        <f t="shared" si="6"/>
        <v>0</v>
      </c>
      <c r="P63" s="129">
        <f t="shared" si="8"/>
        <v>0</v>
      </c>
      <c r="Q63" s="130">
        <f t="shared" si="4"/>
        <v>0</v>
      </c>
    </row>
    <row r="64" spans="1:18" s="58" customFormat="1" ht="24.9" customHeight="1" x14ac:dyDescent="0.25">
      <c r="A64" s="299" t="str">
        <f>'Kalk UHR KiGa Äuss.Stockweg'!A64</f>
        <v>Altbau</v>
      </c>
      <c r="B64" s="299" t="str">
        <f>'Kalk UHR KiGa Äuss.Stockweg'!B64</f>
        <v>OG</v>
      </c>
      <c r="C64" s="299" t="str">
        <f>IF('Kalk UHR KiGa Äuss.Stockweg'!C64="","",'Kalk UHR KiGa Äuss.Stockweg'!C64)</f>
        <v/>
      </c>
      <c r="D64" s="299" t="str">
        <f>'Kalk UHR KiGa Äuss.Stockweg'!D64</f>
        <v>Galerie 1 Schlafen</v>
      </c>
      <c r="E64" s="299" t="str">
        <f>'Kalk UHR KiGa Äuss.Stockweg'!E64</f>
        <v>Lino</v>
      </c>
      <c r="F64" s="227" t="str">
        <f>'Kalk UHR KiGa Äuss.Stockweg'!F64</f>
        <v>G1-W5</v>
      </c>
      <c r="G64" s="227" t="str">
        <f t="shared" si="0"/>
        <v>G1-J0,5</v>
      </c>
      <c r="H64" s="126">
        <f>'Kalk UHR KiGa Äuss.Stockweg'!G64</f>
        <v>30.18</v>
      </c>
      <c r="I64" s="96" t="s">
        <v>549</v>
      </c>
      <c r="J64" s="323">
        <f>VLOOKUP(I64,Turnus!$H$9:$I$26,2,FALSE)</f>
        <v>0.5</v>
      </c>
      <c r="K64" s="126">
        <f t="shared" si="1"/>
        <v>15.09</v>
      </c>
      <c r="L64" s="127">
        <f>VLOOKUP($G64,'Leistungswerte GR Kigas'!$C$6:$F$43,4,FALSE)</f>
        <v>0</v>
      </c>
      <c r="M64" s="128">
        <f t="shared" si="5"/>
        <v>0</v>
      </c>
      <c r="N64" s="128">
        <f t="shared" si="7"/>
        <v>0</v>
      </c>
      <c r="O64" s="521">
        <f t="shared" si="6"/>
        <v>0</v>
      </c>
      <c r="P64" s="129">
        <f t="shared" si="8"/>
        <v>0</v>
      </c>
      <c r="Q64" s="130">
        <f t="shared" si="4"/>
        <v>0</v>
      </c>
    </row>
    <row r="65" spans="1:18" s="58" customFormat="1" ht="24.9" customHeight="1" x14ac:dyDescent="0.25">
      <c r="A65" s="299" t="str">
        <f>'Kalk UHR KiGa Äuss.Stockweg'!A65</f>
        <v>Altbau</v>
      </c>
      <c r="B65" s="299" t="str">
        <f>'Kalk UHR KiGa Äuss.Stockweg'!B65</f>
        <v>OG</v>
      </c>
      <c r="C65" s="299" t="str">
        <f>IF('Kalk UHR KiGa Äuss.Stockweg'!C65="","",'Kalk UHR KiGa Äuss.Stockweg'!C65)</f>
        <v/>
      </c>
      <c r="D65" s="299" t="str">
        <f>'Kalk UHR KiGa Äuss.Stockweg'!D65</f>
        <v>Galerie 2 Schlafen</v>
      </c>
      <c r="E65" s="299" t="str">
        <f>'Kalk UHR KiGa Äuss.Stockweg'!E65</f>
        <v>Lino</v>
      </c>
      <c r="F65" s="227" t="str">
        <f>'Kalk UHR KiGa Äuss.Stockweg'!F65</f>
        <v>G1-W5</v>
      </c>
      <c r="G65" s="227" t="str">
        <f t="shared" si="0"/>
        <v>G1-J0,5</v>
      </c>
      <c r="H65" s="126">
        <f>'Kalk UHR KiGa Äuss.Stockweg'!G65</f>
        <v>31.96</v>
      </c>
      <c r="I65" s="96" t="s">
        <v>549</v>
      </c>
      <c r="J65" s="323">
        <f>VLOOKUP(I65,Turnus!$H$9:$I$26,2,FALSE)</f>
        <v>0.5</v>
      </c>
      <c r="K65" s="126">
        <f t="shared" si="1"/>
        <v>15.98</v>
      </c>
      <c r="L65" s="127">
        <f>VLOOKUP($G65,'Leistungswerte GR Kigas'!$C$6:$F$43,4,FALSE)</f>
        <v>0</v>
      </c>
      <c r="M65" s="128">
        <f t="shared" si="5"/>
        <v>0</v>
      </c>
      <c r="N65" s="128">
        <f t="shared" si="7"/>
        <v>0</v>
      </c>
      <c r="O65" s="521">
        <f t="shared" si="6"/>
        <v>0</v>
      </c>
      <c r="P65" s="129">
        <f t="shared" si="8"/>
        <v>0</v>
      </c>
      <c r="Q65" s="130">
        <f t="shared" si="4"/>
        <v>0</v>
      </c>
    </row>
    <row r="66" spans="1:18" s="58" customFormat="1" ht="24.9" customHeight="1" x14ac:dyDescent="0.25">
      <c r="A66" s="299" t="str">
        <f>'Kalk UHR KiGa Äuss.Stockweg'!A66</f>
        <v>Altbau</v>
      </c>
      <c r="B66" s="299" t="str">
        <f>'Kalk UHR KiGa Äuss.Stockweg'!B66</f>
        <v>OG</v>
      </c>
      <c r="C66" s="299" t="str">
        <f>IF('Kalk UHR KiGa Äuss.Stockweg'!C66="","",'Kalk UHR KiGa Äuss.Stockweg'!C66)</f>
        <v/>
      </c>
      <c r="D66" s="299" t="str">
        <f>'Kalk UHR KiGa Äuss.Stockweg'!D66</f>
        <v>Abstellraum</v>
      </c>
      <c r="E66" s="299" t="str">
        <f>'Kalk UHR KiGa Äuss.Stockweg'!E66</f>
        <v>Lino</v>
      </c>
      <c r="F66" s="227" t="str">
        <f>'Kalk UHR KiGa Äuss.Stockweg'!F66</f>
        <v>L1-W1</v>
      </c>
      <c r="G66" s="227" t="str">
        <f t="shared" si="0"/>
        <v>L1-J0,5</v>
      </c>
      <c r="H66" s="126">
        <f>'Kalk UHR KiGa Äuss.Stockweg'!G66</f>
        <v>10.42</v>
      </c>
      <c r="I66" s="96" t="s">
        <v>549</v>
      </c>
      <c r="J66" s="323">
        <f>VLOOKUP(I66,Turnus!$H$9:$I$26,2,FALSE)</f>
        <v>0.5</v>
      </c>
      <c r="K66" s="126">
        <f t="shared" si="1"/>
        <v>5.21</v>
      </c>
      <c r="L66" s="127">
        <f>VLOOKUP($G66,'Leistungswerte GR Kigas'!$C$6:$F$43,4,FALSE)</f>
        <v>0</v>
      </c>
      <c r="M66" s="128">
        <f t="shared" si="5"/>
        <v>0</v>
      </c>
      <c r="N66" s="128">
        <f t="shared" si="7"/>
        <v>0</v>
      </c>
      <c r="O66" s="521">
        <f t="shared" si="6"/>
        <v>0</v>
      </c>
      <c r="P66" s="129">
        <f t="shared" si="8"/>
        <v>0</v>
      </c>
      <c r="Q66" s="130">
        <f t="shared" si="4"/>
        <v>0</v>
      </c>
    </row>
    <row r="67" spans="1:18" s="58" customFormat="1" ht="24.9" customHeight="1" x14ac:dyDescent="0.25">
      <c r="A67" s="299" t="str">
        <f>'Kalk UHR KiGa Äuss.Stockweg'!A67</f>
        <v>Altbau</v>
      </c>
      <c r="B67" s="299" t="str">
        <f>'Kalk UHR KiGa Äuss.Stockweg'!B67</f>
        <v>OG</v>
      </c>
      <c r="C67" s="299" t="str">
        <f>IF('Kalk UHR KiGa Äuss.Stockweg'!C67="","",'Kalk UHR KiGa Äuss.Stockweg'!C67)</f>
        <v/>
      </c>
      <c r="D67" s="299" t="str">
        <f>'Kalk UHR KiGa Äuss.Stockweg'!D67</f>
        <v>Galerie 3 Schlafen</v>
      </c>
      <c r="E67" s="299" t="str">
        <f>'Kalk UHR KiGa Äuss.Stockweg'!E67</f>
        <v>Lino/Textil</v>
      </c>
      <c r="F67" s="227" t="str">
        <f>'Kalk UHR KiGa Äuss.Stockweg'!F67</f>
        <v>G1-W5</v>
      </c>
      <c r="G67" s="227" t="str">
        <f t="shared" si="0"/>
        <v>G1-J0,5</v>
      </c>
      <c r="H67" s="126">
        <f>'Kalk UHR KiGa Äuss.Stockweg'!G67</f>
        <v>32.06</v>
      </c>
      <c r="I67" s="96" t="s">
        <v>549</v>
      </c>
      <c r="J67" s="323">
        <f>VLOOKUP(I67,Turnus!$H$9:$I$26,2,FALSE)</f>
        <v>0.5</v>
      </c>
      <c r="K67" s="126">
        <f t="shared" si="1"/>
        <v>16.03</v>
      </c>
      <c r="L67" s="127">
        <f>VLOOKUP($G67,'Leistungswerte GR Kigas'!$C$6:$F$43,4,FALSE)</f>
        <v>0</v>
      </c>
      <c r="M67" s="128">
        <f t="shared" si="5"/>
        <v>0</v>
      </c>
      <c r="N67" s="128">
        <f t="shared" si="7"/>
        <v>0</v>
      </c>
      <c r="O67" s="521">
        <f t="shared" si="6"/>
        <v>0</v>
      </c>
      <c r="P67" s="129">
        <f t="shared" si="8"/>
        <v>0</v>
      </c>
      <c r="Q67" s="130">
        <f t="shared" si="4"/>
        <v>0</v>
      </c>
      <c r="R67" s="306"/>
    </row>
    <row r="68" spans="1:18" s="58" customFormat="1" ht="24.9" customHeight="1" x14ac:dyDescent="0.25">
      <c r="A68" s="299" t="str">
        <f>'Kalk UHR KiGa Äuss.Stockweg'!A68</f>
        <v>Altbau</v>
      </c>
      <c r="B68" s="299" t="str">
        <f>'Kalk UHR KiGa Äuss.Stockweg'!B68</f>
        <v>OG</v>
      </c>
      <c r="C68" s="299" t="str">
        <f>IF('Kalk UHR KiGa Äuss.Stockweg'!C68="","",'Kalk UHR KiGa Äuss.Stockweg'!C68)</f>
        <v/>
      </c>
      <c r="D68" s="299" t="str">
        <f>'Kalk UHR KiGa Äuss.Stockweg'!D68</f>
        <v>Galerie 4 Schlafen</v>
      </c>
      <c r="E68" s="299" t="str">
        <f>'Kalk UHR KiGa Äuss.Stockweg'!E68</f>
        <v>Lino/Textil</v>
      </c>
      <c r="F68" s="227" t="str">
        <f>'Kalk UHR KiGa Äuss.Stockweg'!F68</f>
        <v>G1-W5</v>
      </c>
      <c r="G68" s="227" t="str">
        <f t="shared" si="0"/>
        <v>G1-J0,5</v>
      </c>
      <c r="H68" s="126">
        <f>'Kalk UHR KiGa Äuss.Stockweg'!G68</f>
        <v>30.22</v>
      </c>
      <c r="I68" s="96" t="s">
        <v>549</v>
      </c>
      <c r="J68" s="323">
        <f>VLOOKUP(I68,Turnus!$H$9:$I$26,2,FALSE)</f>
        <v>0.5</v>
      </c>
      <c r="K68" s="126">
        <f t="shared" si="1"/>
        <v>15.11</v>
      </c>
      <c r="L68" s="127">
        <f>VLOOKUP($G68,'Leistungswerte GR Kigas'!$C$6:$F$43,4,FALSE)</f>
        <v>0</v>
      </c>
      <c r="M68" s="128">
        <f t="shared" si="5"/>
        <v>0</v>
      </c>
      <c r="N68" s="128">
        <f t="shared" si="7"/>
        <v>0</v>
      </c>
      <c r="O68" s="521">
        <f t="shared" si="6"/>
        <v>0</v>
      </c>
      <c r="P68" s="129">
        <f t="shared" si="8"/>
        <v>0</v>
      </c>
      <c r="Q68" s="130">
        <f t="shared" si="4"/>
        <v>0</v>
      </c>
    </row>
    <row r="69" spans="1:18" s="58" customFormat="1" ht="26.25" customHeight="1" x14ac:dyDescent="0.3">
      <c r="A69" s="55"/>
      <c r="B69" s="55"/>
      <c r="C69" s="55"/>
      <c r="D69" s="55"/>
      <c r="E69" s="55"/>
      <c r="F69" s="55"/>
      <c r="G69" s="55"/>
      <c r="H69" s="55"/>
      <c r="I69" s="56"/>
      <c r="J69" s="56"/>
      <c r="K69" s="56"/>
      <c r="L69" s="56"/>
      <c r="M69" s="528"/>
      <c r="N69" s="93"/>
      <c r="O69" s="98"/>
      <c r="P69" s="99"/>
      <c r="Q69" s="407"/>
    </row>
    <row r="70" spans="1:18" ht="20.25" customHeight="1" x14ac:dyDescent="0.2">
      <c r="N70" s="101"/>
      <c r="O70" s="102"/>
      <c r="P70" s="455"/>
      <c r="Q70" s="103"/>
    </row>
    <row r="71" spans="1:18" x14ac:dyDescent="0.2">
      <c r="B71" s="53"/>
      <c r="C71" s="53"/>
      <c r="D71" s="53"/>
      <c r="E71" s="60"/>
      <c r="F71" s="60"/>
      <c r="G71" s="60"/>
      <c r="J71" s="53"/>
      <c r="K71" s="53"/>
      <c r="L71" s="53"/>
      <c r="M71" s="53"/>
    </row>
    <row r="72" spans="1:18" ht="12.75" customHeight="1" x14ac:dyDescent="0.2">
      <c r="B72" s="53"/>
      <c r="C72" s="53"/>
      <c r="D72" s="53"/>
      <c r="E72" s="60"/>
      <c r="F72" s="60"/>
      <c r="G72" s="60"/>
      <c r="J72" s="53"/>
      <c r="K72" s="53"/>
      <c r="L72" s="53"/>
      <c r="M72" s="53"/>
    </row>
    <row r="73" spans="1:18" s="104" customFormat="1" ht="12.75" customHeight="1" x14ac:dyDescent="0.2">
      <c r="B73" s="53"/>
      <c r="C73" s="53"/>
      <c r="D73" s="53"/>
      <c r="E73" s="60"/>
      <c r="F73" s="60"/>
      <c r="G73" s="60"/>
      <c r="H73" s="60"/>
      <c r="I73" s="59"/>
      <c r="J73" s="53"/>
      <c r="K73" s="53"/>
      <c r="L73" s="53"/>
      <c r="M73" s="53"/>
      <c r="O73" s="105"/>
      <c r="P73" s="106"/>
      <c r="Q73" s="106"/>
      <c r="R73" s="53"/>
    </row>
    <row r="74" spans="1:18" s="104" customFormat="1" ht="12.75" customHeight="1" x14ac:dyDescent="0.2">
      <c r="B74" s="53"/>
      <c r="C74" s="53"/>
      <c r="D74" s="53"/>
      <c r="E74" s="60"/>
      <c r="F74" s="60"/>
      <c r="G74" s="60"/>
      <c r="H74" s="60"/>
      <c r="I74" s="59"/>
      <c r="J74" s="100"/>
      <c r="K74" s="100"/>
      <c r="L74" s="59"/>
      <c r="M74" s="59"/>
      <c r="O74" s="105"/>
      <c r="P74" s="106"/>
      <c r="Q74" s="106"/>
      <c r="R74" s="53"/>
    </row>
    <row r="75" spans="1:18" s="104" customFormat="1" ht="12.75" customHeight="1" x14ac:dyDescent="0.2">
      <c r="B75" s="53"/>
      <c r="C75" s="53"/>
      <c r="D75" s="53"/>
      <c r="E75" s="60"/>
      <c r="F75" s="60"/>
      <c r="G75" s="60"/>
      <c r="H75" s="60"/>
      <c r="I75" s="59"/>
      <c r="J75" s="100"/>
      <c r="K75" s="100"/>
      <c r="L75" s="59"/>
      <c r="M75" s="59"/>
      <c r="O75" s="105"/>
      <c r="P75" s="106"/>
      <c r="Q75" s="106"/>
      <c r="R75" s="53"/>
    </row>
    <row r="76" spans="1:18" s="104" customFormat="1" ht="12.75" customHeight="1" x14ac:dyDescent="0.2">
      <c r="B76" s="53"/>
      <c r="C76" s="53"/>
      <c r="D76" s="53"/>
      <c r="E76" s="60"/>
      <c r="F76" s="60"/>
      <c r="G76" s="60"/>
      <c r="H76" s="60"/>
      <c r="I76" s="59"/>
      <c r="J76" s="100"/>
      <c r="K76" s="100"/>
      <c r="L76" s="59"/>
      <c r="M76" s="59"/>
      <c r="O76" s="105"/>
      <c r="P76" s="106"/>
      <c r="Q76" s="106"/>
      <c r="R76" s="53"/>
    </row>
    <row r="77" spans="1:18" s="104" customFormat="1" x14ac:dyDescent="0.2">
      <c r="B77" s="53"/>
      <c r="C77" s="53"/>
      <c r="D77" s="53"/>
      <c r="E77" s="60"/>
      <c r="F77" s="60"/>
      <c r="G77" s="60"/>
      <c r="H77" s="60"/>
      <c r="I77" s="59"/>
      <c r="J77" s="100"/>
      <c r="K77" s="100"/>
      <c r="L77" s="59"/>
      <c r="M77" s="59"/>
      <c r="O77" s="105"/>
      <c r="P77" s="106"/>
      <c r="Q77" s="106"/>
      <c r="R77" s="53"/>
    </row>
    <row r="78" spans="1:18" s="104" customFormat="1" x14ac:dyDescent="0.2">
      <c r="B78" s="53"/>
      <c r="C78" s="53"/>
      <c r="D78" s="53"/>
      <c r="E78" s="60"/>
      <c r="F78" s="60"/>
      <c r="G78" s="60"/>
      <c r="H78" s="60"/>
      <c r="I78" s="59"/>
      <c r="J78" s="100"/>
      <c r="K78" s="100"/>
      <c r="L78" s="59"/>
      <c r="M78" s="59"/>
      <c r="O78" s="105"/>
      <c r="P78" s="106"/>
      <c r="Q78" s="106"/>
      <c r="R78" s="53"/>
    </row>
    <row r="79" spans="1:18" s="104" customFormat="1" x14ac:dyDescent="0.2">
      <c r="B79" s="60"/>
      <c r="C79" s="60"/>
      <c r="D79" s="60"/>
      <c r="E79" s="60"/>
      <c r="F79" s="60"/>
      <c r="G79" s="60"/>
      <c r="H79" s="60"/>
      <c r="I79" s="59"/>
      <c r="J79" s="100"/>
      <c r="K79" s="100"/>
      <c r="L79" s="59"/>
      <c r="M79" s="59"/>
      <c r="O79" s="105"/>
      <c r="P79" s="106"/>
      <c r="Q79" s="106"/>
      <c r="R79" s="53"/>
    </row>
    <row r="80" spans="1:18" s="104" customFormat="1" x14ac:dyDescent="0.2">
      <c r="B80" s="60"/>
      <c r="C80" s="60"/>
      <c r="D80" s="60"/>
      <c r="E80" s="60"/>
      <c r="F80" s="60"/>
      <c r="G80" s="60"/>
      <c r="H80" s="60"/>
      <c r="I80" s="59"/>
      <c r="J80" s="100"/>
      <c r="K80" s="100"/>
      <c r="L80" s="59"/>
      <c r="M80" s="59"/>
      <c r="O80" s="105"/>
      <c r="P80" s="106"/>
      <c r="Q80" s="106"/>
      <c r="R80" s="53"/>
    </row>
    <row r="81" spans="2:18" s="104" customFormat="1" x14ac:dyDescent="0.2">
      <c r="B81" s="60"/>
      <c r="C81" s="60"/>
      <c r="D81" s="60"/>
      <c r="E81" s="60"/>
      <c r="F81" s="60"/>
      <c r="G81" s="60"/>
      <c r="H81" s="60"/>
      <c r="I81" s="59"/>
      <c r="J81" s="100"/>
      <c r="K81" s="100"/>
      <c r="L81" s="59"/>
      <c r="M81" s="59"/>
      <c r="O81" s="105"/>
      <c r="P81" s="106"/>
      <c r="Q81" s="106"/>
      <c r="R81" s="53"/>
    </row>
    <row r="82" spans="2:18" s="104" customFormat="1" x14ac:dyDescent="0.2">
      <c r="B82" s="60"/>
      <c r="C82" s="60"/>
      <c r="D82" s="60"/>
      <c r="E82" s="60"/>
      <c r="F82" s="60"/>
      <c r="G82" s="60"/>
      <c r="H82" s="60"/>
      <c r="I82" s="59"/>
      <c r="J82" s="100"/>
      <c r="K82" s="100"/>
      <c r="L82" s="59"/>
      <c r="M82" s="59"/>
      <c r="O82" s="105"/>
      <c r="P82" s="106"/>
      <c r="Q82" s="106"/>
      <c r="R82" s="53"/>
    </row>
    <row r="83" spans="2:18" s="104" customFormat="1" x14ac:dyDescent="0.2">
      <c r="B83" s="60"/>
      <c r="C83" s="60"/>
      <c r="D83" s="60"/>
      <c r="E83" s="60"/>
      <c r="F83" s="60"/>
      <c r="G83" s="60"/>
      <c r="H83" s="60"/>
      <c r="I83" s="59"/>
      <c r="J83" s="100"/>
      <c r="K83" s="100"/>
      <c r="L83" s="59"/>
      <c r="M83" s="59"/>
      <c r="O83" s="105"/>
      <c r="P83" s="106"/>
      <c r="Q83" s="106"/>
      <c r="R83" s="53"/>
    </row>
    <row r="84" spans="2:18" s="104" customFormat="1" x14ac:dyDescent="0.2">
      <c r="B84" s="60"/>
      <c r="C84" s="60"/>
      <c r="D84" s="60"/>
      <c r="E84" s="60"/>
      <c r="F84" s="60"/>
      <c r="G84" s="60"/>
      <c r="H84" s="60"/>
      <c r="I84" s="59"/>
      <c r="J84" s="100"/>
      <c r="K84" s="100"/>
      <c r="L84" s="59"/>
      <c r="M84" s="59"/>
      <c r="O84" s="105"/>
      <c r="P84" s="106"/>
      <c r="Q84" s="106"/>
      <c r="R84" s="53"/>
    </row>
    <row r="85" spans="2:18" s="104" customFormat="1" x14ac:dyDescent="0.2">
      <c r="B85" s="60"/>
      <c r="C85" s="60"/>
      <c r="D85" s="60"/>
      <c r="E85" s="60"/>
      <c r="F85" s="60"/>
      <c r="G85" s="60"/>
      <c r="H85" s="60"/>
      <c r="I85" s="59"/>
      <c r="J85" s="100"/>
      <c r="K85" s="100"/>
      <c r="L85" s="59"/>
      <c r="M85" s="59"/>
      <c r="O85" s="105"/>
      <c r="P85" s="106"/>
      <c r="Q85" s="106"/>
      <c r="R85" s="53"/>
    </row>
    <row r="86" spans="2:18" s="104" customFormat="1" x14ac:dyDescent="0.2">
      <c r="B86" s="60"/>
      <c r="C86" s="60"/>
      <c r="D86" s="60"/>
      <c r="E86" s="60"/>
      <c r="F86" s="60"/>
      <c r="G86" s="60"/>
      <c r="H86" s="60"/>
      <c r="I86" s="59"/>
      <c r="J86" s="100"/>
      <c r="K86" s="100"/>
      <c r="L86" s="59"/>
      <c r="M86" s="59"/>
      <c r="O86" s="105"/>
      <c r="P86" s="106"/>
      <c r="Q86" s="106"/>
      <c r="R86" s="53"/>
    </row>
    <row r="87" spans="2:18" s="104" customFormat="1" x14ac:dyDescent="0.2">
      <c r="B87" s="60"/>
      <c r="C87" s="60"/>
      <c r="D87" s="60"/>
      <c r="E87" s="60"/>
      <c r="F87" s="60"/>
      <c r="G87" s="60"/>
      <c r="H87" s="60"/>
      <c r="I87" s="59"/>
      <c r="J87" s="100"/>
      <c r="K87" s="100"/>
      <c r="L87" s="59"/>
      <c r="M87" s="59"/>
      <c r="O87" s="105"/>
      <c r="P87" s="106"/>
      <c r="Q87" s="106"/>
      <c r="R87" s="53"/>
    </row>
    <row r="88" spans="2:18" s="104" customFormat="1" x14ac:dyDescent="0.2">
      <c r="B88" s="60"/>
      <c r="C88" s="60"/>
      <c r="D88" s="60"/>
      <c r="E88" s="60"/>
      <c r="F88" s="60"/>
      <c r="G88" s="60"/>
      <c r="H88" s="60"/>
      <c r="I88" s="59"/>
      <c r="J88" s="100"/>
      <c r="K88" s="100"/>
      <c r="L88" s="59"/>
      <c r="M88" s="59"/>
      <c r="O88" s="105"/>
      <c r="P88" s="106"/>
      <c r="Q88" s="106"/>
      <c r="R88" s="53"/>
    </row>
    <row r="89" spans="2:18" s="60" customFormat="1" x14ac:dyDescent="0.2">
      <c r="I89" s="59"/>
      <c r="J89" s="100"/>
      <c r="K89" s="100"/>
      <c r="L89" s="59"/>
      <c r="M89" s="59"/>
      <c r="N89" s="104"/>
      <c r="O89" s="105"/>
      <c r="P89" s="106"/>
      <c r="Q89" s="106"/>
      <c r="R89" s="53"/>
    </row>
    <row r="90" spans="2:18" s="60" customFormat="1" x14ac:dyDescent="0.2">
      <c r="I90" s="59"/>
      <c r="J90" s="100"/>
      <c r="K90" s="100"/>
      <c r="L90" s="59"/>
      <c r="M90" s="59"/>
      <c r="N90" s="104"/>
      <c r="O90" s="105"/>
      <c r="P90" s="106"/>
      <c r="Q90" s="106"/>
      <c r="R90" s="53"/>
    </row>
    <row r="91" spans="2:18" s="60" customFormat="1" x14ac:dyDescent="0.2">
      <c r="I91" s="59"/>
      <c r="J91" s="100"/>
      <c r="K91" s="100"/>
      <c r="L91" s="59"/>
      <c r="M91" s="59"/>
      <c r="N91" s="104"/>
      <c r="O91" s="105"/>
      <c r="P91" s="106"/>
      <c r="Q91" s="106"/>
      <c r="R91" s="53"/>
    </row>
    <row r="92" spans="2:18" s="60" customFormat="1" x14ac:dyDescent="0.2">
      <c r="I92" s="59"/>
      <c r="J92" s="100"/>
      <c r="K92" s="100"/>
      <c r="L92" s="59"/>
      <c r="M92" s="59"/>
      <c r="N92" s="104"/>
      <c r="O92" s="105"/>
      <c r="P92" s="106"/>
      <c r="Q92" s="106"/>
      <c r="R92" s="53"/>
    </row>
    <row r="93" spans="2:18" s="60" customFormat="1" x14ac:dyDescent="0.2">
      <c r="I93" s="59"/>
      <c r="J93" s="100"/>
      <c r="K93" s="100"/>
      <c r="L93" s="59"/>
      <c r="M93" s="59"/>
      <c r="N93" s="104"/>
      <c r="O93" s="105"/>
      <c r="P93" s="106"/>
      <c r="Q93" s="106"/>
      <c r="R93" s="53"/>
    </row>
    <row r="94" spans="2:18" s="60" customFormat="1" x14ac:dyDescent="0.2">
      <c r="I94" s="59"/>
      <c r="J94" s="100"/>
      <c r="K94" s="100"/>
      <c r="L94" s="59"/>
      <c r="M94" s="59"/>
      <c r="N94" s="104"/>
      <c r="O94" s="105"/>
      <c r="P94" s="106"/>
      <c r="Q94" s="106"/>
      <c r="R94" s="53"/>
    </row>
    <row r="95" spans="2:18" s="60" customFormat="1" x14ac:dyDescent="0.2">
      <c r="I95" s="59"/>
      <c r="J95" s="100"/>
      <c r="K95" s="100"/>
      <c r="L95" s="59"/>
      <c r="M95" s="59"/>
      <c r="N95" s="104"/>
      <c r="O95" s="105"/>
      <c r="P95" s="106"/>
      <c r="Q95" s="106"/>
      <c r="R95" s="53"/>
    </row>
    <row r="96" spans="2:18" s="60" customFormat="1" x14ac:dyDescent="0.2">
      <c r="I96" s="59"/>
      <c r="J96" s="100"/>
      <c r="K96" s="100"/>
      <c r="L96" s="59"/>
      <c r="M96" s="59"/>
      <c r="N96" s="104"/>
      <c r="O96" s="105"/>
      <c r="P96" s="106"/>
      <c r="Q96" s="106"/>
      <c r="R96" s="53"/>
    </row>
    <row r="97" spans="9:18" s="60" customFormat="1" x14ac:dyDescent="0.2">
      <c r="I97" s="59"/>
      <c r="J97" s="100"/>
      <c r="K97" s="100"/>
      <c r="L97" s="59"/>
      <c r="M97" s="59"/>
      <c r="N97" s="104"/>
      <c r="O97" s="105"/>
      <c r="P97" s="106"/>
      <c r="Q97" s="106"/>
      <c r="R97" s="53"/>
    </row>
    <row r="98" spans="9:18" s="60" customFormat="1" x14ac:dyDescent="0.2">
      <c r="I98" s="59"/>
      <c r="J98" s="100"/>
      <c r="K98" s="100"/>
      <c r="L98" s="59"/>
      <c r="M98" s="59"/>
      <c r="N98" s="104"/>
      <c r="O98" s="105"/>
      <c r="P98" s="106"/>
      <c r="Q98" s="106"/>
      <c r="R98" s="53"/>
    </row>
    <row r="99" spans="9:18" s="60" customFormat="1" x14ac:dyDescent="0.2">
      <c r="I99" s="59"/>
      <c r="J99" s="100"/>
      <c r="K99" s="100"/>
      <c r="L99" s="59"/>
      <c r="M99" s="59"/>
      <c r="N99" s="104"/>
      <c r="O99" s="105"/>
      <c r="P99" s="106"/>
      <c r="Q99" s="106"/>
      <c r="R99" s="53"/>
    </row>
    <row r="100" spans="9:18" s="60" customFormat="1" x14ac:dyDescent="0.2">
      <c r="I100" s="59"/>
      <c r="J100" s="100"/>
      <c r="K100" s="100"/>
      <c r="L100" s="59"/>
      <c r="M100" s="59"/>
      <c r="N100" s="104"/>
      <c r="O100" s="105"/>
      <c r="P100" s="106"/>
      <c r="Q100" s="106"/>
      <c r="R100" s="53"/>
    </row>
    <row r="101" spans="9:18" s="60" customFormat="1" x14ac:dyDescent="0.2">
      <c r="I101" s="59"/>
      <c r="J101" s="100"/>
      <c r="K101" s="100"/>
      <c r="L101" s="59"/>
      <c r="M101" s="59"/>
      <c r="N101" s="104"/>
      <c r="O101" s="105"/>
      <c r="P101" s="106"/>
      <c r="Q101" s="106"/>
      <c r="R101" s="53"/>
    </row>
    <row r="102" spans="9:18" s="60" customFormat="1" x14ac:dyDescent="0.2">
      <c r="I102" s="59"/>
      <c r="J102" s="100"/>
      <c r="K102" s="100"/>
      <c r="L102" s="59"/>
      <c r="M102" s="59"/>
      <c r="N102" s="104"/>
      <c r="O102" s="105"/>
      <c r="P102" s="106"/>
      <c r="Q102" s="106"/>
      <c r="R102" s="53"/>
    </row>
    <row r="103" spans="9:18" s="60" customFormat="1" x14ac:dyDescent="0.2">
      <c r="I103" s="59"/>
      <c r="J103" s="100"/>
      <c r="K103" s="100"/>
      <c r="L103" s="59"/>
      <c r="M103" s="59"/>
      <c r="N103" s="104"/>
      <c r="O103" s="105"/>
      <c r="P103" s="106"/>
      <c r="Q103" s="106"/>
      <c r="R103" s="53"/>
    </row>
    <row r="104" spans="9:18" s="60" customFormat="1" x14ac:dyDescent="0.2">
      <c r="I104" s="59"/>
      <c r="J104" s="100"/>
      <c r="K104" s="100"/>
      <c r="L104" s="59"/>
      <c r="M104" s="59"/>
      <c r="N104" s="104"/>
      <c r="O104" s="105"/>
      <c r="P104" s="106"/>
      <c r="Q104" s="106"/>
      <c r="R104" s="53"/>
    </row>
    <row r="105" spans="9:18" s="60" customFormat="1" x14ac:dyDescent="0.2">
      <c r="I105" s="59"/>
      <c r="J105" s="100"/>
      <c r="K105" s="100"/>
      <c r="L105" s="59"/>
      <c r="M105" s="59"/>
      <c r="N105" s="104"/>
      <c r="O105" s="105"/>
      <c r="P105" s="106"/>
      <c r="Q105" s="106"/>
      <c r="R105" s="53"/>
    </row>
    <row r="106" spans="9:18" s="60" customFormat="1" x14ac:dyDescent="0.2">
      <c r="I106" s="59"/>
      <c r="J106" s="100"/>
      <c r="K106" s="100"/>
      <c r="L106" s="59"/>
      <c r="M106" s="59"/>
      <c r="N106" s="104"/>
      <c r="O106" s="105"/>
      <c r="P106" s="106"/>
      <c r="Q106" s="106"/>
      <c r="R106" s="53"/>
    </row>
    <row r="107" spans="9:18" s="60" customFormat="1" x14ac:dyDescent="0.2">
      <c r="I107" s="59"/>
      <c r="J107" s="100"/>
      <c r="K107" s="100"/>
      <c r="L107" s="59"/>
      <c r="M107" s="59"/>
      <c r="N107" s="104"/>
      <c r="O107" s="105"/>
      <c r="P107" s="106"/>
      <c r="Q107" s="106"/>
      <c r="R107" s="53"/>
    </row>
    <row r="108" spans="9:18" s="60" customFormat="1" x14ac:dyDescent="0.2">
      <c r="I108" s="59"/>
      <c r="J108" s="100"/>
      <c r="K108" s="100"/>
      <c r="L108" s="59"/>
      <c r="M108" s="59"/>
      <c r="N108" s="104"/>
      <c r="O108" s="105"/>
      <c r="P108" s="106"/>
      <c r="Q108" s="106"/>
      <c r="R108" s="53"/>
    </row>
    <row r="109" spans="9:18" s="60" customFormat="1" x14ac:dyDescent="0.2">
      <c r="I109" s="59"/>
      <c r="J109" s="100"/>
      <c r="K109" s="100"/>
      <c r="L109" s="59"/>
      <c r="M109" s="59"/>
      <c r="N109" s="104"/>
      <c r="O109" s="105"/>
      <c r="P109" s="106"/>
      <c r="Q109" s="106"/>
      <c r="R109" s="53"/>
    </row>
    <row r="110" spans="9:18" s="60" customFormat="1" x14ac:dyDescent="0.2">
      <c r="I110" s="59"/>
      <c r="J110" s="100"/>
      <c r="K110" s="100"/>
      <c r="L110" s="59"/>
      <c r="M110" s="59"/>
      <c r="N110" s="104"/>
      <c r="O110" s="105"/>
      <c r="P110" s="106"/>
      <c r="Q110" s="106"/>
      <c r="R110" s="53"/>
    </row>
    <row r="111" spans="9:18" s="60" customFormat="1" x14ac:dyDescent="0.2">
      <c r="I111" s="59"/>
      <c r="J111" s="100"/>
      <c r="K111" s="100"/>
      <c r="L111" s="59"/>
      <c r="M111" s="59"/>
      <c r="N111" s="104"/>
      <c r="O111" s="105"/>
      <c r="P111" s="106"/>
      <c r="Q111" s="106"/>
      <c r="R111" s="53"/>
    </row>
    <row r="112" spans="9:18" s="60" customFormat="1" x14ac:dyDescent="0.2">
      <c r="I112" s="59"/>
      <c r="J112" s="100"/>
      <c r="K112" s="100"/>
      <c r="L112" s="59"/>
      <c r="M112" s="59"/>
      <c r="N112" s="104"/>
      <c r="O112" s="105"/>
      <c r="P112" s="106"/>
      <c r="Q112" s="106"/>
      <c r="R112" s="53"/>
    </row>
    <row r="113" spans="9:18" s="60" customFormat="1" x14ac:dyDescent="0.2">
      <c r="I113" s="59"/>
      <c r="J113" s="100"/>
      <c r="K113" s="100"/>
      <c r="L113" s="59"/>
      <c r="M113" s="59"/>
      <c r="N113" s="104"/>
      <c r="O113" s="105"/>
      <c r="P113" s="106"/>
      <c r="Q113" s="106"/>
      <c r="R113" s="53"/>
    </row>
    <row r="114" spans="9:18" s="60" customFormat="1" x14ac:dyDescent="0.2">
      <c r="I114" s="59"/>
      <c r="J114" s="100"/>
      <c r="K114" s="100"/>
      <c r="L114" s="59"/>
      <c r="M114" s="59"/>
      <c r="N114" s="104"/>
      <c r="O114" s="105"/>
      <c r="P114" s="106"/>
      <c r="Q114" s="106"/>
      <c r="R114" s="53"/>
    </row>
    <row r="115" spans="9:18" s="60" customFormat="1" x14ac:dyDescent="0.2">
      <c r="I115" s="59"/>
      <c r="J115" s="100"/>
      <c r="K115" s="100"/>
      <c r="L115" s="59"/>
      <c r="M115" s="59"/>
      <c r="N115" s="104"/>
      <c r="O115" s="105"/>
      <c r="P115" s="106"/>
      <c r="Q115" s="106"/>
      <c r="R115" s="53"/>
    </row>
    <row r="116" spans="9:18" s="60" customFormat="1" x14ac:dyDescent="0.2">
      <c r="I116" s="59"/>
      <c r="J116" s="100"/>
      <c r="K116" s="100"/>
      <c r="L116" s="59"/>
      <c r="M116" s="59"/>
      <c r="N116" s="104"/>
      <c r="O116" s="105"/>
      <c r="P116" s="106"/>
      <c r="Q116" s="106"/>
      <c r="R116" s="53"/>
    </row>
    <row r="117" spans="9:18" s="60" customFormat="1" x14ac:dyDescent="0.2">
      <c r="I117" s="59"/>
      <c r="J117" s="100"/>
      <c r="K117" s="100"/>
      <c r="L117" s="59"/>
      <c r="M117" s="59"/>
      <c r="N117" s="104"/>
      <c r="O117" s="105"/>
      <c r="P117" s="106"/>
      <c r="Q117" s="106"/>
      <c r="R117" s="53"/>
    </row>
    <row r="118" spans="9:18" s="60" customFormat="1" x14ac:dyDescent="0.2">
      <c r="I118" s="59"/>
      <c r="J118" s="100"/>
      <c r="K118" s="100"/>
      <c r="L118" s="59"/>
      <c r="M118" s="59"/>
      <c r="N118" s="104"/>
      <c r="O118" s="105"/>
      <c r="P118" s="106"/>
      <c r="Q118" s="106"/>
      <c r="R118" s="53"/>
    </row>
    <row r="119" spans="9:18" s="60" customFormat="1" x14ac:dyDescent="0.2">
      <c r="I119" s="59"/>
      <c r="J119" s="100"/>
      <c r="K119" s="100"/>
      <c r="L119" s="59"/>
      <c r="M119" s="59"/>
      <c r="N119" s="104"/>
      <c r="O119" s="105"/>
      <c r="P119" s="106"/>
      <c r="Q119" s="106"/>
      <c r="R119" s="53"/>
    </row>
    <row r="120" spans="9:18" s="60" customFormat="1" x14ac:dyDescent="0.2">
      <c r="I120" s="59"/>
      <c r="J120" s="100"/>
      <c r="K120" s="100"/>
      <c r="L120" s="59"/>
      <c r="M120" s="59"/>
      <c r="N120" s="104"/>
      <c r="O120" s="105"/>
      <c r="P120" s="106"/>
      <c r="Q120" s="106"/>
      <c r="R120" s="53"/>
    </row>
    <row r="121" spans="9:18" s="60" customFormat="1" x14ac:dyDescent="0.2">
      <c r="I121" s="59"/>
      <c r="J121" s="100"/>
      <c r="K121" s="100"/>
      <c r="L121" s="59"/>
      <c r="M121" s="59"/>
      <c r="N121" s="104"/>
      <c r="O121" s="105"/>
      <c r="P121" s="106"/>
      <c r="Q121" s="106"/>
      <c r="R121" s="53"/>
    </row>
    <row r="122" spans="9:18" s="60" customFormat="1" x14ac:dyDescent="0.2">
      <c r="I122" s="59"/>
      <c r="J122" s="100"/>
      <c r="K122" s="100"/>
      <c r="L122" s="59"/>
      <c r="M122" s="59"/>
      <c r="N122" s="104"/>
      <c r="O122" s="105"/>
      <c r="P122" s="106"/>
      <c r="Q122" s="106"/>
      <c r="R122" s="53"/>
    </row>
    <row r="123" spans="9:18" s="60" customFormat="1" x14ac:dyDescent="0.2">
      <c r="I123" s="59"/>
      <c r="J123" s="100"/>
      <c r="K123" s="100"/>
      <c r="L123" s="59"/>
      <c r="M123" s="59"/>
      <c r="N123" s="104"/>
      <c r="O123" s="105"/>
      <c r="P123" s="106"/>
      <c r="Q123" s="106"/>
      <c r="R123" s="53"/>
    </row>
    <row r="124" spans="9:18" s="60" customFormat="1" x14ac:dyDescent="0.2">
      <c r="I124" s="59"/>
      <c r="J124" s="100"/>
      <c r="K124" s="100"/>
      <c r="L124" s="59"/>
      <c r="M124" s="59"/>
      <c r="N124" s="104"/>
      <c r="O124" s="105"/>
      <c r="P124" s="106"/>
      <c r="Q124" s="106"/>
      <c r="R124" s="53"/>
    </row>
    <row r="125" spans="9:18" s="60" customFormat="1" x14ac:dyDescent="0.2">
      <c r="I125" s="59"/>
      <c r="J125" s="100"/>
      <c r="K125" s="100"/>
      <c r="L125" s="59"/>
      <c r="M125" s="59"/>
      <c r="N125" s="104"/>
      <c r="O125" s="105"/>
      <c r="P125" s="106"/>
      <c r="Q125" s="106"/>
      <c r="R125" s="53"/>
    </row>
    <row r="126" spans="9:18" s="60" customFormat="1" x14ac:dyDescent="0.2">
      <c r="I126" s="59"/>
      <c r="J126" s="100"/>
      <c r="K126" s="100"/>
      <c r="L126" s="59"/>
      <c r="M126" s="59"/>
      <c r="N126" s="104"/>
      <c r="O126" s="105"/>
      <c r="P126" s="106"/>
      <c r="Q126" s="106"/>
      <c r="R126" s="53"/>
    </row>
    <row r="127" spans="9:18" s="60" customFormat="1" x14ac:dyDescent="0.2">
      <c r="I127" s="59"/>
      <c r="J127" s="100"/>
      <c r="K127" s="100"/>
      <c r="L127" s="59"/>
      <c r="M127" s="59"/>
      <c r="N127" s="104"/>
      <c r="O127" s="105"/>
      <c r="P127" s="106"/>
      <c r="Q127" s="106"/>
      <c r="R127" s="53"/>
    </row>
    <row r="128" spans="9:18" s="60" customFormat="1" x14ac:dyDescent="0.2">
      <c r="I128" s="59"/>
      <c r="J128" s="100"/>
      <c r="K128" s="100"/>
      <c r="L128" s="59"/>
      <c r="M128" s="59"/>
      <c r="N128" s="104"/>
      <c r="O128" s="105"/>
      <c r="P128" s="106"/>
      <c r="Q128" s="106"/>
      <c r="R128" s="53"/>
    </row>
    <row r="129" spans="9:18" s="60" customFormat="1" x14ac:dyDescent="0.2">
      <c r="I129" s="59"/>
      <c r="J129" s="100"/>
      <c r="K129" s="100"/>
      <c r="L129" s="59"/>
      <c r="M129" s="59"/>
      <c r="N129" s="104"/>
      <c r="O129" s="105"/>
      <c r="P129" s="106"/>
      <c r="Q129" s="106"/>
      <c r="R129" s="53"/>
    </row>
    <row r="130" spans="9:18" s="60" customFormat="1" x14ac:dyDescent="0.2">
      <c r="I130" s="59"/>
      <c r="J130" s="100"/>
      <c r="K130" s="100"/>
      <c r="L130" s="59"/>
      <c r="M130" s="59"/>
      <c r="N130" s="104"/>
      <c r="O130" s="105"/>
      <c r="P130" s="106"/>
      <c r="Q130" s="106"/>
      <c r="R130" s="53"/>
    </row>
    <row r="131" spans="9:18" s="60" customFormat="1" x14ac:dyDescent="0.2">
      <c r="I131" s="59"/>
      <c r="J131" s="100"/>
      <c r="K131" s="100"/>
      <c r="L131" s="59"/>
      <c r="M131" s="59"/>
      <c r="N131" s="104"/>
      <c r="O131" s="105"/>
      <c r="P131" s="106"/>
      <c r="Q131" s="106"/>
      <c r="R131" s="53"/>
    </row>
    <row r="132" spans="9:18" s="60" customFormat="1" x14ac:dyDescent="0.2">
      <c r="I132" s="59"/>
      <c r="J132" s="100"/>
      <c r="K132" s="100"/>
      <c r="L132" s="59"/>
      <c r="M132" s="59"/>
      <c r="N132" s="104"/>
      <c r="O132" s="105"/>
      <c r="P132" s="106"/>
      <c r="Q132" s="106"/>
      <c r="R132" s="53"/>
    </row>
    <row r="133" spans="9:18" s="60" customFormat="1" x14ac:dyDescent="0.2">
      <c r="I133" s="59"/>
      <c r="J133" s="100"/>
      <c r="K133" s="100"/>
      <c r="L133" s="59"/>
      <c r="M133" s="59"/>
      <c r="N133" s="104"/>
      <c r="O133" s="105"/>
      <c r="P133" s="106"/>
      <c r="Q133" s="106"/>
      <c r="R133" s="53"/>
    </row>
    <row r="134" spans="9:18" s="60" customFormat="1" x14ac:dyDescent="0.2">
      <c r="I134" s="59"/>
      <c r="J134" s="100"/>
      <c r="K134" s="100"/>
      <c r="L134" s="59"/>
      <c r="M134" s="59"/>
      <c r="N134" s="104"/>
      <c r="O134" s="105"/>
      <c r="P134" s="106"/>
      <c r="Q134" s="106"/>
      <c r="R134" s="53"/>
    </row>
    <row r="135" spans="9:18" s="60" customFormat="1" x14ac:dyDescent="0.2">
      <c r="I135" s="59"/>
      <c r="J135" s="100"/>
      <c r="K135" s="100"/>
      <c r="L135" s="59"/>
      <c r="M135" s="59"/>
      <c r="N135" s="104"/>
      <c r="O135" s="105"/>
      <c r="P135" s="106"/>
      <c r="Q135" s="106"/>
      <c r="R135" s="53"/>
    </row>
    <row r="136" spans="9:18" s="60" customFormat="1" x14ac:dyDescent="0.2">
      <c r="I136" s="59"/>
      <c r="J136" s="100"/>
      <c r="K136" s="100"/>
      <c r="L136" s="59"/>
      <c r="M136" s="59"/>
      <c r="N136" s="104"/>
      <c r="O136" s="105"/>
      <c r="P136" s="106"/>
      <c r="Q136" s="106"/>
      <c r="R136" s="53"/>
    </row>
    <row r="137" spans="9:18" s="60" customFormat="1" x14ac:dyDescent="0.2">
      <c r="I137" s="59"/>
      <c r="J137" s="100"/>
      <c r="K137" s="100"/>
      <c r="L137" s="59"/>
      <c r="M137" s="59"/>
      <c r="N137" s="104"/>
      <c r="O137" s="105"/>
      <c r="P137" s="106"/>
      <c r="Q137" s="106"/>
      <c r="R137" s="53"/>
    </row>
    <row r="138" spans="9:18" s="60" customFormat="1" x14ac:dyDescent="0.2">
      <c r="I138" s="59"/>
      <c r="J138" s="100"/>
      <c r="K138" s="100"/>
      <c r="L138" s="59"/>
      <c r="M138" s="59"/>
      <c r="N138" s="104"/>
      <c r="O138" s="105"/>
      <c r="P138" s="106"/>
      <c r="Q138" s="106"/>
      <c r="R138" s="53"/>
    </row>
    <row r="139" spans="9:18" s="60" customFormat="1" x14ac:dyDescent="0.2">
      <c r="I139" s="59"/>
      <c r="J139" s="100"/>
      <c r="K139" s="100"/>
      <c r="L139" s="59"/>
      <c r="M139" s="59"/>
      <c r="N139" s="104"/>
      <c r="O139" s="105"/>
      <c r="P139" s="106"/>
      <c r="Q139" s="106"/>
      <c r="R139" s="53"/>
    </row>
    <row r="140" spans="9:18" s="60" customFormat="1" x14ac:dyDescent="0.2">
      <c r="I140" s="59"/>
      <c r="J140" s="100"/>
      <c r="K140" s="100"/>
      <c r="L140" s="59"/>
      <c r="M140" s="59"/>
      <c r="N140" s="104"/>
      <c r="O140" s="105"/>
      <c r="P140" s="106"/>
      <c r="Q140" s="106"/>
      <c r="R140" s="53"/>
    </row>
    <row r="141" spans="9:18" s="60" customFormat="1" x14ac:dyDescent="0.2">
      <c r="I141" s="59"/>
      <c r="J141" s="100"/>
      <c r="K141" s="100"/>
      <c r="L141" s="59"/>
      <c r="M141" s="59"/>
      <c r="N141" s="104"/>
      <c r="O141" s="105"/>
      <c r="P141" s="106"/>
      <c r="Q141" s="106"/>
      <c r="R141" s="53"/>
    </row>
    <row r="142" spans="9:18" s="60" customFormat="1" x14ac:dyDescent="0.2">
      <c r="I142" s="59"/>
      <c r="J142" s="100"/>
      <c r="K142" s="100"/>
      <c r="L142" s="59"/>
      <c r="M142" s="59"/>
      <c r="N142" s="104"/>
      <c r="O142" s="105"/>
      <c r="P142" s="106"/>
      <c r="Q142" s="106"/>
      <c r="R142" s="53"/>
    </row>
    <row r="143" spans="9:18" s="60" customFormat="1" x14ac:dyDescent="0.2">
      <c r="I143" s="59"/>
      <c r="J143" s="100"/>
      <c r="K143" s="100"/>
      <c r="L143" s="59"/>
      <c r="M143" s="59"/>
      <c r="N143" s="104"/>
      <c r="O143" s="105"/>
      <c r="P143" s="106"/>
      <c r="Q143" s="106"/>
      <c r="R143" s="53"/>
    </row>
    <row r="144" spans="9:18" s="60" customFormat="1" x14ac:dyDescent="0.2">
      <c r="I144" s="59"/>
      <c r="J144" s="100"/>
      <c r="K144" s="100"/>
      <c r="L144" s="59"/>
      <c r="M144" s="59"/>
      <c r="N144" s="104"/>
      <c r="O144" s="105"/>
      <c r="P144" s="106"/>
      <c r="Q144" s="106"/>
      <c r="R144" s="53"/>
    </row>
    <row r="145" spans="9:18" s="60" customFormat="1" x14ac:dyDescent="0.2">
      <c r="I145" s="59"/>
      <c r="J145" s="100"/>
      <c r="K145" s="100"/>
      <c r="L145" s="59"/>
      <c r="M145" s="59"/>
      <c r="N145" s="104"/>
      <c r="O145" s="105"/>
      <c r="P145" s="106"/>
      <c r="Q145" s="106"/>
      <c r="R145" s="53"/>
    </row>
    <row r="146" spans="9:18" s="60" customFormat="1" x14ac:dyDescent="0.2">
      <c r="I146" s="59"/>
      <c r="J146" s="100"/>
      <c r="K146" s="100"/>
      <c r="L146" s="59"/>
      <c r="M146" s="59"/>
      <c r="N146" s="104"/>
      <c r="O146" s="105"/>
      <c r="P146" s="106"/>
      <c r="Q146" s="106"/>
      <c r="R146" s="53"/>
    </row>
    <row r="147" spans="9:18" s="60" customFormat="1" x14ac:dyDescent="0.2">
      <c r="I147" s="59"/>
      <c r="J147" s="100"/>
      <c r="K147" s="100"/>
      <c r="L147" s="59"/>
      <c r="M147" s="59"/>
      <c r="N147" s="104"/>
      <c r="O147" s="105"/>
      <c r="P147" s="106"/>
      <c r="Q147" s="106"/>
      <c r="R147" s="53"/>
    </row>
    <row r="148" spans="9:18" s="60" customFormat="1" x14ac:dyDescent="0.2">
      <c r="I148" s="59"/>
      <c r="J148" s="100"/>
      <c r="K148" s="100"/>
      <c r="L148" s="59"/>
      <c r="M148" s="59"/>
      <c r="N148" s="104"/>
      <c r="O148" s="105"/>
      <c r="P148" s="106"/>
      <c r="Q148" s="106"/>
      <c r="R148" s="53"/>
    </row>
    <row r="149" spans="9:18" s="60" customFormat="1" x14ac:dyDescent="0.2">
      <c r="I149" s="59"/>
      <c r="J149" s="100"/>
      <c r="K149" s="100"/>
      <c r="L149" s="59"/>
      <c r="M149" s="59"/>
      <c r="N149" s="104"/>
      <c r="O149" s="105"/>
      <c r="P149" s="106"/>
      <c r="Q149" s="106"/>
      <c r="R149" s="53"/>
    </row>
    <row r="150" spans="9:18" s="60" customFormat="1" x14ac:dyDescent="0.2">
      <c r="I150" s="59"/>
      <c r="J150" s="100"/>
      <c r="K150" s="100"/>
      <c r="L150" s="59"/>
      <c r="M150" s="59"/>
      <c r="N150" s="104"/>
      <c r="O150" s="105"/>
      <c r="P150" s="106"/>
      <c r="Q150" s="106"/>
      <c r="R150" s="53"/>
    </row>
    <row r="151" spans="9:18" s="60" customFormat="1" x14ac:dyDescent="0.2">
      <c r="I151" s="59"/>
      <c r="J151" s="100"/>
      <c r="K151" s="100"/>
      <c r="L151" s="59"/>
      <c r="M151" s="59"/>
      <c r="N151" s="104"/>
      <c r="O151" s="105"/>
      <c r="P151" s="106"/>
      <c r="Q151" s="106"/>
      <c r="R151" s="53"/>
    </row>
    <row r="152" spans="9:18" s="60" customFormat="1" x14ac:dyDescent="0.2">
      <c r="I152" s="59"/>
      <c r="J152" s="100"/>
      <c r="K152" s="100"/>
      <c r="L152" s="59"/>
      <c r="M152" s="59"/>
      <c r="N152" s="104"/>
      <c r="O152" s="105"/>
      <c r="P152" s="106"/>
      <c r="Q152" s="106"/>
      <c r="R152" s="53"/>
    </row>
    <row r="153" spans="9:18" s="60" customFormat="1" x14ac:dyDescent="0.2">
      <c r="I153" s="59"/>
      <c r="J153" s="100"/>
      <c r="K153" s="100"/>
      <c r="L153" s="59"/>
      <c r="M153" s="59"/>
      <c r="N153" s="104"/>
      <c r="O153" s="105"/>
      <c r="P153" s="106"/>
      <c r="Q153" s="106"/>
      <c r="R153" s="53"/>
    </row>
    <row r="154" spans="9:18" s="60" customFormat="1" x14ac:dyDescent="0.2">
      <c r="I154" s="59"/>
      <c r="J154" s="100"/>
      <c r="K154" s="100"/>
      <c r="L154" s="59"/>
      <c r="M154" s="59"/>
      <c r="N154" s="104"/>
      <c r="O154" s="105"/>
      <c r="P154" s="106"/>
      <c r="Q154" s="106"/>
      <c r="R154" s="53"/>
    </row>
    <row r="155" spans="9:18" s="60" customFormat="1" x14ac:dyDescent="0.2">
      <c r="I155" s="59"/>
      <c r="J155" s="100"/>
      <c r="K155" s="100"/>
      <c r="L155" s="59"/>
      <c r="M155" s="59"/>
      <c r="N155" s="104"/>
      <c r="O155" s="105"/>
      <c r="P155" s="106"/>
      <c r="Q155" s="106"/>
      <c r="R155" s="53"/>
    </row>
    <row r="156" spans="9:18" s="60" customFormat="1" x14ac:dyDescent="0.2">
      <c r="I156" s="59"/>
      <c r="J156" s="100"/>
      <c r="K156" s="100"/>
      <c r="L156" s="59"/>
      <c r="M156" s="59"/>
      <c r="N156" s="104"/>
      <c r="O156" s="105"/>
      <c r="P156" s="106"/>
      <c r="Q156" s="106"/>
      <c r="R156" s="53"/>
    </row>
    <row r="157" spans="9:18" s="60" customFormat="1" x14ac:dyDescent="0.2">
      <c r="I157" s="59"/>
      <c r="J157" s="100"/>
      <c r="K157" s="100"/>
      <c r="L157" s="59"/>
      <c r="M157" s="59"/>
      <c r="N157" s="104"/>
      <c r="O157" s="105"/>
      <c r="P157" s="106"/>
      <c r="Q157" s="106"/>
      <c r="R157" s="53"/>
    </row>
    <row r="158" spans="9:18" s="60" customFormat="1" x14ac:dyDescent="0.2">
      <c r="I158" s="59"/>
      <c r="J158" s="100"/>
      <c r="K158" s="100"/>
      <c r="L158" s="59"/>
      <c r="M158" s="59"/>
      <c r="N158" s="104"/>
      <c r="O158" s="105"/>
      <c r="P158" s="106"/>
      <c r="Q158" s="106"/>
      <c r="R158" s="53"/>
    </row>
    <row r="159" spans="9:18" s="60" customFormat="1" x14ac:dyDescent="0.2">
      <c r="I159" s="59"/>
      <c r="J159" s="100"/>
      <c r="K159" s="100"/>
      <c r="L159" s="59"/>
      <c r="M159" s="59"/>
      <c r="N159" s="104"/>
      <c r="O159" s="105"/>
      <c r="P159" s="106"/>
      <c r="Q159" s="106"/>
      <c r="R159" s="53"/>
    </row>
    <row r="160" spans="9:18" s="60" customFormat="1" x14ac:dyDescent="0.2">
      <c r="I160" s="59"/>
      <c r="J160" s="100"/>
      <c r="K160" s="100"/>
      <c r="L160" s="59"/>
      <c r="M160" s="59"/>
      <c r="N160" s="104"/>
      <c r="O160" s="105"/>
      <c r="P160" s="106"/>
      <c r="Q160" s="106"/>
      <c r="R160" s="53"/>
    </row>
    <row r="161" spans="9:18" s="60" customFormat="1" x14ac:dyDescent="0.2">
      <c r="I161" s="59"/>
      <c r="J161" s="100"/>
      <c r="K161" s="100"/>
      <c r="L161" s="59"/>
      <c r="M161" s="59"/>
      <c r="N161" s="104"/>
      <c r="O161" s="105"/>
      <c r="P161" s="106"/>
      <c r="Q161" s="106"/>
      <c r="R161" s="53"/>
    </row>
    <row r="162" spans="9:18" s="60" customFormat="1" x14ac:dyDescent="0.2">
      <c r="I162" s="59"/>
      <c r="J162" s="100"/>
      <c r="K162" s="100"/>
      <c r="L162" s="59"/>
      <c r="M162" s="59"/>
      <c r="N162" s="104"/>
      <c r="O162" s="105"/>
      <c r="P162" s="106"/>
      <c r="Q162" s="106"/>
      <c r="R162" s="53"/>
    </row>
    <row r="163" spans="9:18" s="60" customFormat="1" x14ac:dyDescent="0.2">
      <c r="I163" s="59"/>
      <c r="J163" s="100"/>
      <c r="K163" s="100"/>
      <c r="L163" s="59"/>
      <c r="M163" s="59"/>
      <c r="N163" s="104"/>
      <c r="O163" s="105"/>
      <c r="P163" s="106"/>
      <c r="Q163" s="106"/>
      <c r="R163" s="53"/>
    </row>
    <row r="164" spans="9:18" s="60" customFormat="1" x14ac:dyDescent="0.2">
      <c r="I164" s="59"/>
      <c r="J164" s="100"/>
      <c r="K164" s="100"/>
      <c r="L164" s="59"/>
      <c r="M164" s="59"/>
      <c r="N164" s="104"/>
      <c r="O164" s="105"/>
      <c r="P164" s="106"/>
      <c r="Q164" s="106"/>
      <c r="R164" s="53"/>
    </row>
    <row r="165" spans="9:18" s="60" customFormat="1" x14ac:dyDescent="0.2">
      <c r="I165" s="59"/>
      <c r="J165" s="100"/>
      <c r="K165" s="100"/>
      <c r="L165" s="59"/>
      <c r="M165" s="59"/>
      <c r="N165" s="104"/>
      <c r="O165" s="105"/>
      <c r="P165" s="106"/>
      <c r="Q165" s="106"/>
      <c r="R165" s="53"/>
    </row>
    <row r="166" spans="9:18" s="60" customFormat="1" x14ac:dyDescent="0.2">
      <c r="I166" s="59"/>
      <c r="J166" s="100"/>
      <c r="K166" s="100"/>
      <c r="L166" s="59"/>
      <c r="M166" s="59"/>
      <c r="N166" s="104"/>
      <c r="O166" s="105"/>
      <c r="P166" s="106"/>
      <c r="Q166" s="106"/>
      <c r="R166" s="53"/>
    </row>
    <row r="167" spans="9:18" s="60" customFormat="1" x14ac:dyDescent="0.2">
      <c r="I167" s="59"/>
      <c r="J167" s="100"/>
      <c r="K167" s="100"/>
      <c r="L167" s="59"/>
      <c r="M167" s="59"/>
      <c r="N167" s="104"/>
      <c r="O167" s="105"/>
      <c r="P167" s="106"/>
      <c r="Q167" s="106"/>
      <c r="R167" s="53"/>
    </row>
    <row r="168" spans="9:18" s="60" customFormat="1" x14ac:dyDescent="0.2">
      <c r="I168" s="59"/>
      <c r="J168" s="100"/>
      <c r="K168" s="100"/>
      <c r="L168" s="59"/>
      <c r="M168" s="59"/>
      <c r="N168" s="104"/>
      <c r="O168" s="105"/>
      <c r="P168" s="106"/>
      <c r="Q168" s="106"/>
      <c r="R168" s="53"/>
    </row>
    <row r="169" spans="9:18" s="60" customFormat="1" x14ac:dyDescent="0.2">
      <c r="I169" s="59"/>
      <c r="J169" s="100"/>
      <c r="K169" s="100"/>
      <c r="L169" s="59"/>
      <c r="M169" s="59"/>
      <c r="N169" s="104"/>
      <c r="O169" s="105"/>
      <c r="P169" s="106"/>
      <c r="Q169" s="106"/>
      <c r="R169" s="53"/>
    </row>
    <row r="170" spans="9:18" s="60" customFormat="1" x14ac:dyDescent="0.2">
      <c r="I170" s="59"/>
      <c r="J170" s="100"/>
      <c r="K170" s="100"/>
      <c r="L170" s="59"/>
      <c r="M170" s="59"/>
      <c r="N170" s="104"/>
      <c r="O170" s="105"/>
      <c r="P170" s="106"/>
      <c r="Q170" s="106"/>
      <c r="R170" s="53"/>
    </row>
    <row r="171" spans="9:18" s="60" customFormat="1" x14ac:dyDescent="0.2">
      <c r="I171" s="59"/>
      <c r="J171" s="100"/>
      <c r="K171" s="100"/>
      <c r="L171" s="59"/>
      <c r="M171" s="59"/>
      <c r="N171" s="104"/>
      <c r="O171" s="105"/>
      <c r="P171" s="106"/>
      <c r="Q171" s="106"/>
      <c r="R171" s="53"/>
    </row>
    <row r="172" spans="9:18" s="60" customFormat="1" x14ac:dyDescent="0.2">
      <c r="I172" s="59"/>
      <c r="J172" s="100"/>
      <c r="K172" s="100"/>
      <c r="L172" s="59"/>
      <c r="M172" s="59"/>
      <c r="N172" s="104"/>
      <c r="O172" s="105"/>
      <c r="P172" s="106"/>
      <c r="Q172" s="106"/>
      <c r="R172" s="53"/>
    </row>
    <row r="173" spans="9:18" s="60" customFormat="1" x14ac:dyDescent="0.2">
      <c r="I173" s="59"/>
      <c r="J173" s="100"/>
      <c r="K173" s="100"/>
      <c r="L173" s="59"/>
      <c r="M173" s="59"/>
      <c r="N173" s="104"/>
      <c r="O173" s="105"/>
      <c r="P173" s="106"/>
      <c r="Q173" s="106"/>
      <c r="R173" s="53"/>
    </row>
    <row r="174" spans="9:18" s="60" customFormat="1" x14ac:dyDescent="0.2">
      <c r="I174" s="59"/>
      <c r="J174" s="100"/>
      <c r="K174" s="100"/>
      <c r="L174" s="59"/>
      <c r="M174" s="59"/>
      <c r="N174" s="104"/>
      <c r="O174" s="105"/>
      <c r="P174" s="106"/>
      <c r="Q174" s="106"/>
      <c r="R174" s="53"/>
    </row>
    <row r="175" spans="9:18" s="60" customFormat="1" x14ac:dyDescent="0.2">
      <c r="I175" s="59"/>
      <c r="J175" s="100"/>
      <c r="K175" s="100"/>
      <c r="L175" s="59"/>
      <c r="M175" s="59"/>
      <c r="N175" s="104"/>
      <c r="O175" s="105"/>
      <c r="P175" s="106"/>
      <c r="Q175" s="106"/>
      <c r="R175" s="53"/>
    </row>
    <row r="176" spans="9:18" s="60" customFormat="1" x14ac:dyDescent="0.2">
      <c r="I176" s="59"/>
      <c r="J176" s="100"/>
      <c r="K176" s="100"/>
      <c r="L176" s="59"/>
      <c r="M176" s="59"/>
      <c r="N176" s="104"/>
      <c r="O176" s="105"/>
      <c r="P176" s="106"/>
      <c r="Q176" s="106"/>
      <c r="R176" s="53"/>
    </row>
    <row r="177" spans="9:18" s="60" customFormat="1" x14ac:dyDescent="0.2">
      <c r="I177" s="59"/>
      <c r="J177" s="100"/>
      <c r="K177" s="100"/>
      <c r="L177" s="59"/>
      <c r="M177" s="59"/>
      <c r="N177" s="104"/>
      <c r="O177" s="105"/>
      <c r="P177" s="106"/>
      <c r="Q177" s="106"/>
      <c r="R177" s="53"/>
    </row>
    <row r="178" spans="9:18" s="60" customFormat="1" x14ac:dyDescent="0.2">
      <c r="I178" s="59"/>
      <c r="J178" s="100"/>
      <c r="K178" s="100"/>
      <c r="L178" s="59"/>
      <c r="M178" s="59"/>
      <c r="N178" s="104"/>
      <c r="O178" s="105"/>
      <c r="P178" s="106"/>
      <c r="Q178" s="106"/>
      <c r="R178" s="53"/>
    </row>
    <row r="179" spans="9:18" s="60" customFormat="1" x14ac:dyDescent="0.2">
      <c r="I179" s="59"/>
      <c r="J179" s="100"/>
      <c r="K179" s="100"/>
      <c r="L179" s="59"/>
      <c r="M179" s="59"/>
      <c r="N179" s="104"/>
      <c r="O179" s="105"/>
      <c r="P179" s="106"/>
      <c r="Q179" s="106"/>
      <c r="R179" s="53"/>
    </row>
    <row r="180" spans="9:18" s="60" customFormat="1" x14ac:dyDescent="0.2">
      <c r="I180" s="59"/>
      <c r="J180" s="100"/>
      <c r="K180" s="100"/>
      <c r="L180" s="59"/>
      <c r="M180" s="59"/>
      <c r="N180" s="104"/>
      <c r="O180" s="105"/>
      <c r="P180" s="106"/>
      <c r="Q180" s="106"/>
      <c r="R180" s="53"/>
    </row>
    <row r="181" spans="9:18" s="60" customFormat="1" x14ac:dyDescent="0.2">
      <c r="I181" s="59"/>
      <c r="J181" s="100"/>
      <c r="K181" s="100"/>
      <c r="L181" s="59"/>
      <c r="M181" s="59"/>
      <c r="N181" s="104"/>
      <c r="O181" s="105"/>
      <c r="P181" s="106"/>
      <c r="Q181" s="106"/>
      <c r="R181" s="53"/>
    </row>
    <row r="182" spans="9:18" s="60" customFormat="1" x14ac:dyDescent="0.2">
      <c r="I182" s="59"/>
      <c r="J182" s="100"/>
      <c r="K182" s="100"/>
      <c r="L182" s="59"/>
      <c r="M182" s="59"/>
      <c r="N182" s="104"/>
      <c r="O182" s="105"/>
      <c r="P182" s="106"/>
      <c r="Q182" s="106"/>
      <c r="R182" s="53"/>
    </row>
    <row r="183" spans="9:18" s="60" customFormat="1" x14ac:dyDescent="0.2">
      <c r="I183" s="59"/>
      <c r="J183" s="100"/>
      <c r="K183" s="100"/>
      <c r="L183" s="59"/>
      <c r="M183" s="59"/>
      <c r="N183" s="104"/>
      <c r="O183" s="105"/>
      <c r="P183" s="106"/>
      <c r="Q183" s="106"/>
      <c r="R183" s="53"/>
    </row>
    <row r="184" spans="9:18" s="60" customFormat="1" x14ac:dyDescent="0.2">
      <c r="I184" s="59"/>
      <c r="J184" s="100"/>
      <c r="K184" s="100"/>
      <c r="L184" s="59"/>
      <c r="M184" s="59"/>
      <c r="N184" s="104"/>
      <c r="O184" s="105"/>
      <c r="P184" s="106"/>
      <c r="Q184" s="106"/>
      <c r="R184" s="53"/>
    </row>
    <row r="185" spans="9:18" s="60" customFormat="1" x14ac:dyDescent="0.2">
      <c r="I185" s="59"/>
      <c r="J185" s="100"/>
      <c r="K185" s="100"/>
      <c r="L185" s="59"/>
      <c r="M185" s="59"/>
      <c r="N185" s="104"/>
      <c r="O185" s="105"/>
      <c r="P185" s="106"/>
      <c r="Q185" s="106"/>
      <c r="R185" s="53"/>
    </row>
    <row r="186" spans="9:18" s="60" customFormat="1" x14ac:dyDescent="0.2">
      <c r="I186" s="59"/>
      <c r="J186" s="100"/>
      <c r="K186" s="100"/>
      <c r="L186" s="59"/>
      <c r="M186" s="59"/>
      <c r="N186" s="104"/>
      <c r="O186" s="105"/>
      <c r="P186" s="106"/>
      <c r="Q186" s="106"/>
      <c r="R186" s="53"/>
    </row>
    <row r="187" spans="9:18" s="60" customFormat="1" x14ac:dyDescent="0.2">
      <c r="I187" s="59"/>
      <c r="J187" s="100"/>
      <c r="K187" s="100"/>
      <c r="L187" s="59"/>
      <c r="M187" s="59"/>
      <c r="N187" s="104"/>
      <c r="O187" s="105"/>
      <c r="P187" s="106"/>
      <c r="Q187" s="106"/>
      <c r="R187" s="53"/>
    </row>
    <row r="188" spans="9:18" s="60" customFormat="1" x14ac:dyDescent="0.2">
      <c r="I188" s="59"/>
      <c r="J188" s="100"/>
      <c r="K188" s="100"/>
      <c r="L188" s="59"/>
      <c r="M188" s="59"/>
      <c r="N188" s="104"/>
      <c r="O188" s="105"/>
      <c r="P188" s="106"/>
      <c r="Q188" s="106"/>
      <c r="R188" s="53"/>
    </row>
  </sheetData>
  <sheetProtection selectLockedCells="1"/>
  <autoFilter ref="A7:Q68" xr:uid="{D279109C-F080-4440-8E32-FED1DB960C23}"/>
  <mergeCells count="2">
    <mergeCell ref="A1:Q1"/>
    <mergeCell ref="J2:O2"/>
  </mergeCells>
  <printOptions horizontalCentered="1"/>
  <pageMargins left="0.19685039370078741" right="0.19685039370078741" top="0.78740157480314965" bottom="0.78740157480314965" header="0.51181102362204722" footer="0.51181102362204722"/>
  <pageSetup paperSize="8" scale="83" fitToHeight="0" orientation="landscape" r:id="rId1"/>
  <headerFooter alignWithMargins="0">
    <oddHeader>&amp;CAusschreibung Reinigung Gemeinde Oberhaching 2026</oddHeader>
    <oddFooter>&amp;CSeite &amp;P von &amp;N Seiten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95D1F-C63D-4B04-8B72-C2D171915A02}">
  <sheetPr codeName="Tabelle22">
    <tabColor theme="6" tint="0.39997558519241921"/>
    <pageSetUpPr fitToPage="1"/>
  </sheetPr>
  <dimension ref="A1:U71"/>
  <sheetViews>
    <sheetView zoomScale="80" zoomScaleNormal="80" zoomScalePageLayoutView="80" workbookViewId="0">
      <selection activeCell="H4" sqref="H4"/>
    </sheetView>
  </sheetViews>
  <sheetFormatPr baseColWidth="10" defaultRowHeight="12.6" x14ac:dyDescent="0.2"/>
  <cols>
    <col min="1" max="1" width="11.5546875" style="53"/>
    <col min="2" max="2" width="15.6640625" style="53" customWidth="1"/>
    <col min="3" max="3" width="10.88671875" style="176" customWidth="1"/>
    <col min="4" max="4" width="26" style="176" customWidth="1"/>
    <col min="5" max="5" width="13.33203125" style="59" customWidth="1"/>
    <col min="6" max="6" width="10.5546875" style="104" hidden="1" customWidth="1"/>
    <col min="7" max="7" width="10.5546875" style="104" customWidth="1"/>
    <col min="8" max="8" width="14.109375" style="59" customWidth="1"/>
    <col min="9" max="9" width="10.33203125" style="53" hidden="1" customWidth="1"/>
    <col min="10" max="10" width="10.33203125" style="53" customWidth="1"/>
    <col min="11" max="11" width="11.44140625" style="53" customWidth="1"/>
    <col min="12" max="12" width="12.5546875" style="106" customWidth="1"/>
    <col min="13" max="13" width="10.44140625" style="106" hidden="1" customWidth="1"/>
    <col min="14" max="14" width="10.44140625" style="106" customWidth="1"/>
    <col min="15" max="15" width="15.44140625" style="106" customWidth="1"/>
    <col min="16" max="17" width="11.5546875" style="53"/>
    <col min="18" max="18" width="13.88671875" style="53" bestFit="1" customWidth="1"/>
    <col min="19" max="255" width="11.5546875" style="53"/>
    <col min="256" max="256" width="8.33203125" style="53" customWidth="1"/>
    <col min="257" max="257" width="21.109375" style="53" bestFit="1" customWidth="1"/>
    <col min="258" max="258" width="7.88671875" style="53" customWidth="1"/>
    <col min="259" max="259" width="23.5546875" style="53" bestFit="1" customWidth="1"/>
    <col min="260" max="260" width="10.33203125" style="53" customWidth="1"/>
    <col min="261" max="261" width="13.109375" style="53" customWidth="1"/>
    <col min="262" max="263" width="9.88671875" style="53" customWidth="1"/>
    <col min="264" max="264" width="15.5546875" style="53" bestFit="1" customWidth="1"/>
    <col min="265" max="266" width="11" style="53" customWidth="1"/>
    <col min="267" max="267" width="11.5546875" style="53" customWidth="1"/>
    <col min="268" max="268" width="11.6640625" style="53" bestFit="1" customWidth="1"/>
    <col min="269" max="270" width="10.44140625" style="53" customWidth="1"/>
    <col min="271" max="271" width="15" style="53" bestFit="1" customWidth="1"/>
    <col min="272" max="273" width="11.5546875" style="53"/>
    <col min="274" max="274" width="13.88671875" style="53" bestFit="1" customWidth="1"/>
    <col min="275" max="511" width="11.5546875" style="53"/>
    <col min="512" max="512" width="8.33203125" style="53" customWidth="1"/>
    <col min="513" max="513" width="21.109375" style="53" bestFit="1" customWidth="1"/>
    <col min="514" max="514" width="7.88671875" style="53" customWidth="1"/>
    <col min="515" max="515" width="23.5546875" style="53" bestFit="1" customWidth="1"/>
    <col min="516" max="516" width="10.33203125" style="53" customWidth="1"/>
    <col min="517" max="517" width="13.109375" style="53" customWidth="1"/>
    <col min="518" max="519" width="9.88671875" style="53" customWidth="1"/>
    <col min="520" max="520" width="15.5546875" style="53" bestFit="1" customWidth="1"/>
    <col min="521" max="522" width="11" style="53" customWidth="1"/>
    <col min="523" max="523" width="11.5546875" style="53" customWidth="1"/>
    <col min="524" max="524" width="11.6640625" style="53" bestFit="1" customWidth="1"/>
    <col min="525" max="526" width="10.44140625" style="53" customWidth="1"/>
    <col min="527" max="527" width="15" style="53" bestFit="1" customWidth="1"/>
    <col min="528" max="529" width="11.5546875" style="53"/>
    <col min="530" max="530" width="13.88671875" style="53" bestFit="1" customWidth="1"/>
    <col min="531" max="767" width="11.5546875" style="53"/>
    <col min="768" max="768" width="8.33203125" style="53" customWidth="1"/>
    <col min="769" max="769" width="21.109375" style="53" bestFit="1" customWidth="1"/>
    <col min="770" max="770" width="7.88671875" style="53" customWidth="1"/>
    <col min="771" max="771" width="23.5546875" style="53" bestFit="1" customWidth="1"/>
    <col min="772" max="772" width="10.33203125" style="53" customWidth="1"/>
    <col min="773" max="773" width="13.109375" style="53" customWidth="1"/>
    <col min="774" max="775" width="9.88671875" style="53" customWidth="1"/>
    <col min="776" max="776" width="15.5546875" style="53" bestFit="1" customWidth="1"/>
    <col min="777" max="778" width="11" style="53" customWidth="1"/>
    <col min="779" max="779" width="11.5546875" style="53" customWidth="1"/>
    <col min="780" max="780" width="11.6640625" style="53" bestFit="1" customWidth="1"/>
    <col min="781" max="782" width="10.44140625" style="53" customWidth="1"/>
    <col min="783" max="783" width="15" style="53" bestFit="1" customWidth="1"/>
    <col min="784" max="785" width="11.5546875" style="53"/>
    <col min="786" max="786" width="13.88671875" style="53" bestFit="1" customWidth="1"/>
    <col min="787" max="1023" width="11.5546875" style="53"/>
    <col min="1024" max="1024" width="8.33203125" style="53" customWidth="1"/>
    <col min="1025" max="1025" width="21.109375" style="53" bestFit="1" customWidth="1"/>
    <col min="1026" max="1026" width="7.88671875" style="53" customWidth="1"/>
    <col min="1027" max="1027" width="23.5546875" style="53" bestFit="1" customWidth="1"/>
    <col min="1028" max="1028" width="10.33203125" style="53" customWidth="1"/>
    <col min="1029" max="1029" width="13.109375" style="53" customWidth="1"/>
    <col min="1030" max="1031" width="9.88671875" style="53" customWidth="1"/>
    <col min="1032" max="1032" width="15.5546875" style="53" bestFit="1" customWidth="1"/>
    <col min="1033" max="1034" width="11" style="53" customWidth="1"/>
    <col min="1035" max="1035" width="11.5546875" style="53" customWidth="1"/>
    <col min="1036" max="1036" width="11.6640625" style="53" bestFit="1" customWidth="1"/>
    <col min="1037" max="1038" width="10.44140625" style="53" customWidth="1"/>
    <col min="1039" max="1039" width="15" style="53" bestFit="1" customWidth="1"/>
    <col min="1040" max="1041" width="11.5546875" style="53"/>
    <col min="1042" max="1042" width="13.88671875" style="53" bestFit="1" customWidth="1"/>
    <col min="1043" max="1279" width="11.5546875" style="53"/>
    <col min="1280" max="1280" width="8.33203125" style="53" customWidth="1"/>
    <col min="1281" max="1281" width="21.109375" style="53" bestFit="1" customWidth="1"/>
    <col min="1282" max="1282" width="7.88671875" style="53" customWidth="1"/>
    <col min="1283" max="1283" width="23.5546875" style="53" bestFit="1" customWidth="1"/>
    <col min="1284" max="1284" width="10.33203125" style="53" customWidth="1"/>
    <col min="1285" max="1285" width="13.109375" style="53" customWidth="1"/>
    <col min="1286" max="1287" width="9.88671875" style="53" customWidth="1"/>
    <col min="1288" max="1288" width="15.5546875" style="53" bestFit="1" customWidth="1"/>
    <col min="1289" max="1290" width="11" style="53" customWidth="1"/>
    <col min="1291" max="1291" width="11.5546875" style="53" customWidth="1"/>
    <col min="1292" max="1292" width="11.6640625" style="53" bestFit="1" customWidth="1"/>
    <col min="1293" max="1294" width="10.44140625" style="53" customWidth="1"/>
    <col min="1295" max="1295" width="15" style="53" bestFit="1" customWidth="1"/>
    <col min="1296" max="1297" width="11.5546875" style="53"/>
    <col min="1298" max="1298" width="13.88671875" style="53" bestFit="1" customWidth="1"/>
    <col min="1299" max="1535" width="11.5546875" style="53"/>
    <col min="1536" max="1536" width="8.33203125" style="53" customWidth="1"/>
    <col min="1537" max="1537" width="21.109375" style="53" bestFit="1" customWidth="1"/>
    <col min="1538" max="1538" width="7.88671875" style="53" customWidth="1"/>
    <col min="1539" max="1539" width="23.5546875" style="53" bestFit="1" customWidth="1"/>
    <col min="1540" max="1540" width="10.33203125" style="53" customWidth="1"/>
    <col min="1541" max="1541" width="13.109375" style="53" customWidth="1"/>
    <col min="1542" max="1543" width="9.88671875" style="53" customWidth="1"/>
    <col min="1544" max="1544" width="15.5546875" style="53" bestFit="1" customWidth="1"/>
    <col min="1545" max="1546" width="11" style="53" customWidth="1"/>
    <col min="1547" max="1547" width="11.5546875" style="53" customWidth="1"/>
    <col min="1548" max="1548" width="11.6640625" style="53" bestFit="1" customWidth="1"/>
    <col min="1549" max="1550" width="10.44140625" style="53" customWidth="1"/>
    <col min="1551" max="1551" width="15" style="53" bestFit="1" customWidth="1"/>
    <col min="1552" max="1553" width="11.5546875" style="53"/>
    <col min="1554" max="1554" width="13.88671875" style="53" bestFit="1" customWidth="1"/>
    <col min="1555" max="1791" width="11.5546875" style="53"/>
    <col min="1792" max="1792" width="8.33203125" style="53" customWidth="1"/>
    <col min="1793" max="1793" width="21.109375" style="53" bestFit="1" customWidth="1"/>
    <col min="1794" max="1794" width="7.88671875" style="53" customWidth="1"/>
    <col min="1795" max="1795" width="23.5546875" style="53" bestFit="1" customWidth="1"/>
    <col min="1796" max="1796" width="10.33203125" style="53" customWidth="1"/>
    <col min="1797" max="1797" width="13.109375" style="53" customWidth="1"/>
    <col min="1798" max="1799" width="9.88671875" style="53" customWidth="1"/>
    <col min="1800" max="1800" width="15.5546875" style="53" bestFit="1" customWidth="1"/>
    <col min="1801" max="1802" width="11" style="53" customWidth="1"/>
    <col min="1803" max="1803" width="11.5546875" style="53" customWidth="1"/>
    <col min="1804" max="1804" width="11.6640625" style="53" bestFit="1" customWidth="1"/>
    <col min="1805" max="1806" width="10.44140625" style="53" customWidth="1"/>
    <col min="1807" max="1807" width="15" style="53" bestFit="1" customWidth="1"/>
    <col min="1808" max="1809" width="11.5546875" style="53"/>
    <col min="1810" max="1810" width="13.88671875" style="53" bestFit="1" customWidth="1"/>
    <col min="1811" max="2047" width="11.5546875" style="53"/>
    <col min="2048" max="2048" width="8.33203125" style="53" customWidth="1"/>
    <col min="2049" max="2049" width="21.109375" style="53" bestFit="1" customWidth="1"/>
    <col min="2050" max="2050" width="7.88671875" style="53" customWidth="1"/>
    <col min="2051" max="2051" width="23.5546875" style="53" bestFit="1" customWidth="1"/>
    <col min="2052" max="2052" width="10.33203125" style="53" customWidth="1"/>
    <col min="2053" max="2053" width="13.109375" style="53" customWidth="1"/>
    <col min="2054" max="2055" width="9.88671875" style="53" customWidth="1"/>
    <col min="2056" max="2056" width="15.5546875" style="53" bestFit="1" customWidth="1"/>
    <col min="2057" max="2058" width="11" style="53" customWidth="1"/>
    <col min="2059" max="2059" width="11.5546875" style="53" customWidth="1"/>
    <col min="2060" max="2060" width="11.6640625" style="53" bestFit="1" customWidth="1"/>
    <col min="2061" max="2062" width="10.44140625" style="53" customWidth="1"/>
    <col min="2063" max="2063" width="15" style="53" bestFit="1" customWidth="1"/>
    <col min="2064" max="2065" width="11.5546875" style="53"/>
    <col min="2066" max="2066" width="13.88671875" style="53" bestFit="1" customWidth="1"/>
    <col min="2067" max="2303" width="11.5546875" style="53"/>
    <col min="2304" max="2304" width="8.33203125" style="53" customWidth="1"/>
    <col min="2305" max="2305" width="21.109375" style="53" bestFit="1" customWidth="1"/>
    <col min="2306" max="2306" width="7.88671875" style="53" customWidth="1"/>
    <col min="2307" max="2307" width="23.5546875" style="53" bestFit="1" customWidth="1"/>
    <col min="2308" max="2308" width="10.33203125" style="53" customWidth="1"/>
    <col min="2309" max="2309" width="13.109375" style="53" customWidth="1"/>
    <col min="2310" max="2311" width="9.88671875" style="53" customWidth="1"/>
    <col min="2312" max="2312" width="15.5546875" style="53" bestFit="1" customWidth="1"/>
    <col min="2313" max="2314" width="11" style="53" customWidth="1"/>
    <col min="2315" max="2315" width="11.5546875" style="53" customWidth="1"/>
    <col min="2316" max="2316" width="11.6640625" style="53" bestFit="1" customWidth="1"/>
    <col min="2317" max="2318" width="10.44140625" style="53" customWidth="1"/>
    <col min="2319" max="2319" width="15" style="53" bestFit="1" customWidth="1"/>
    <col min="2320" max="2321" width="11.5546875" style="53"/>
    <col min="2322" max="2322" width="13.88671875" style="53" bestFit="1" customWidth="1"/>
    <col min="2323" max="2559" width="11.5546875" style="53"/>
    <col min="2560" max="2560" width="8.33203125" style="53" customWidth="1"/>
    <col min="2561" max="2561" width="21.109375" style="53" bestFit="1" customWidth="1"/>
    <col min="2562" max="2562" width="7.88671875" style="53" customWidth="1"/>
    <col min="2563" max="2563" width="23.5546875" style="53" bestFit="1" customWidth="1"/>
    <col min="2564" max="2564" width="10.33203125" style="53" customWidth="1"/>
    <col min="2565" max="2565" width="13.109375" style="53" customWidth="1"/>
    <col min="2566" max="2567" width="9.88671875" style="53" customWidth="1"/>
    <col min="2568" max="2568" width="15.5546875" style="53" bestFit="1" customWidth="1"/>
    <col min="2569" max="2570" width="11" style="53" customWidth="1"/>
    <col min="2571" max="2571" width="11.5546875" style="53" customWidth="1"/>
    <col min="2572" max="2572" width="11.6640625" style="53" bestFit="1" customWidth="1"/>
    <col min="2573" max="2574" width="10.44140625" style="53" customWidth="1"/>
    <col min="2575" max="2575" width="15" style="53" bestFit="1" customWidth="1"/>
    <col min="2576" max="2577" width="11.5546875" style="53"/>
    <col min="2578" max="2578" width="13.88671875" style="53" bestFit="1" customWidth="1"/>
    <col min="2579" max="2815" width="11.5546875" style="53"/>
    <col min="2816" max="2816" width="8.33203125" style="53" customWidth="1"/>
    <col min="2817" max="2817" width="21.109375" style="53" bestFit="1" customWidth="1"/>
    <col min="2818" max="2818" width="7.88671875" style="53" customWidth="1"/>
    <col min="2819" max="2819" width="23.5546875" style="53" bestFit="1" customWidth="1"/>
    <col min="2820" max="2820" width="10.33203125" style="53" customWidth="1"/>
    <col min="2821" max="2821" width="13.109375" style="53" customWidth="1"/>
    <col min="2822" max="2823" width="9.88671875" style="53" customWidth="1"/>
    <col min="2824" max="2824" width="15.5546875" style="53" bestFit="1" customWidth="1"/>
    <col min="2825" max="2826" width="11" style="53" customWidth="1"/>
    <col min="2827" max="2827" width="11.5546875" style="53" customWidth="1"/>
    <col min="2828" max="2828" width="11.6640625" style="53" bestFit="1" customWidth="1"/>
    <col min="2829" max="2830" width="10.44140625" style="53" customWidth="1"/>
    <col min="2831" max="2831" width="15" style="53" bestFit="1" customWidth="1"/>
    <col min="2832" max="2833" width="11.5546875" style="53"/>
    <col min="2834" max="2834" width="13.88671875" style="53" bestFit="1" customWidth="1"/>
    <col min="2835" max="3071" width="11.5546875" style="53"/>
    <col min="3072" max="3072" width="8.33203125" style="53" customWidth="1"/>
    <col min="3073" max="3073" width="21.109375" style="53" bestFit="1" customWidth="1"/>
    <col min="3074" max="3074" width="7.88671875" style="53" customWidth="1"/>
    <col min="3075" max="3075" width="23.5546875" style="53" bestFit="1" customWidth="1"/>
    <col min="3076" max="3076" width="10.33203125" style="53" customWidth="1"/>
    <col min="3077" max="3077" width="13.109375" style="53" customWidth="1"/>
    <col min="3078" max="3079" width="9.88671875" style="53" customWidth="1"/>
    <col min="3080" max="3080" width="15.5546875" style="53" bestFit="1" customWidth="1"/>
    <col min="3081" max="3082" width="11" style="53" customWidth="1"/>
    <col min="3083" max="3083" width="11.5546875" style="53" customWidth="1"/>
    <col min="3084" max="3084" width="11.6640625" style="53" bestFit="1" customWidth="1"/>
    <col min="3085" max="3086" width="10.44140625" style="53" customWidth="1"/>
    <col min="3087" max="3087" width="15" style="53" bestFit="1" customWidth="1"/>
    <col min="3088" max="3089" width="11.5546875" style="53"/>
    <col min="3090" max="3090" width="13.88671875" style="53" bestFit="1" customWidth="1"/>
    <col min="3091" max="3327" width="11.5546875" style="53"/>
    <col min="3328" max="3328" width="8.33203125" style="53" customWidth="1"/>
    <col min="3329" max="3329" width="21.109375" style="53" bestFit="1" customWidth="1"/>
    <col min="3330" max="3330" width="7.88671875" style="53" customWidth="1"/>
    <col min="3331" max="3331" width="23.5546875" style="53" bestFit="1" customWidth="1"/>
    <col min="3332" max="3332" width="10.33203125" style="53" customWidth="1"/>
    <col min="3333" max="3333" width="13.109375" style="53" customWidth="1"/>
    <col min="3334" max="3335" width="9.88671875" style="53" customWidth="1"/>
    <col min="3336" max="3336" width="15.5546875" style="53" bestFit="1" customWidth="1"/>
    <col min="3337" max="3338" width="11" style="53" customWidth="1"/>
    <col min="3339" max="3339" width="11.5546875" style="53" customWidth="1"/>
    <col min="3340" max="3340" width="11.6640625" style="53" bestFit="1" customWidth="1"/>
    <col min="3341" max="3342" width="10.44140625" style="53" customWidth="1"/>
    <col min="3343" max="3343" width="15" style="53" bestFit="1" customWidth="1"/>
    <col min="3344" max="3345" width="11.5546875" style="53"/>
    <col min="3346" max="3346" width="13.88671875" style="53" bestFit="1" customWidth="1"/>
    <col min="3347" max="3583" width="11.5546875" style="53"/>
    <col min="3584" max="3584" width="8.33203125" style="53" customWidth="1"/>
    <col min="3585" max="3585" width="21.109375" style="53" bestFit="1" customWidth="1"/>
    <col min="3586" max="3586" width="7.88671875" style="53" customWidth="1"/>
    <col min="3587" max="3587" width="23.5546875" style="53" bestFit="1" customWidth="1"/>
    <col min="3588" max="3588" width="10.33203125" style="53" customWidth="1"/>
    <col min="3589" max="3589" width="13.109375" style="53" customWidth="1"/>
    <col min="3590" max="3591" width="9.88671875" style="53" customWidth="1"/>
    <col min="3592" max="3592" width="15.5546875" style="53" bestFit="1" customWidth="1"/>
    <col min="3593" max="3594" width="11" style="53" customWidth="1"/>
    <col min="3595" max="3595" width="11.5546875" style="53" customWidth="1"/>
    <col min="3596" max="3596" width="11.6640625" style="53" bestFit="1" customWidth="1"/>
    <col min="3597" max="3598" width="10.44140625" style="53" customWidth="1"/>
    <col min="3599" max="3599" width="15" style="53" bestFit="1" customWidth="1"/>
    <col min="3600" max="3601" width="11.5546875" style="53"/>
    <col min="3602" max="3602" width="13.88671875" style="53" bestFit="1" customWidth="1"/>
    <col min="3603" max="3839" width="11.5546875" style="53"/>
    <col min="3840" max="3840" width="8.33203125" style="53" customWidth="1"/>
    <col min="3841" max="3841" width="21.109375" style="53" bestFit="1" customWidth="1"/>
    <col min="3842" max="3842" width="7.88671875" style="53" customWidth="1"/>
    <col min="3843" max="3843" width="23.5546875" style="53" bestFit="1" customWidth="1"/>
    <col min="3844" max="3844" width="10.33203125" style="53" customWidth="1"/>
    <col min="3845" max="3845" width="13.109375" style="53" customWidth="1"/>
    <col min="3846" max="3847" width="9.88671875" style="53" customWidth="1"/>
    <col min="3848" max="3848" width="15.5546875" style="53" bestFit="1" customWidth="1"/>
    <col min="3849" max="3850" width="11" style="53" customWidth="1"/>
    <col min="3851" max="3851" width="11.5546875" style="53" customWidth="1"/>
    <col min="3852" max="3852" width="11.6640625" style="53" bestFit="1" customWidth="1"/>
    <col min="3853" max="3854" width="10.44140625" style="53" customWidth="1"/>
    <col min="3855" max="3855" width="15" style="53" bestFit="1" customWidth="1"/>
    <col min="3856" max="3857" width="11.5546875" style="53"/>
    <col min="3858" max="3858" width="13.88671875" style="53" bestFit="1" customWidth="1"/>
    <col min="3859" max="4095" width="11.5546875" style="53"/>
    <col min="4096" max="4096" width="8.33203125" style="53" customWidth="1"/>
    <col min="4097" max="4097" width="21.109375" style="53" bestFit="1" customWidth="1"/>
    <col min="4098" max="4098" width="7.88671875" style="53" customWidth="1"/>
    <col min="4099" max="4099" width="23.5546875" style="53" bestFit="1" customWidth="1"/>
    <col min="4100" max="4100" width="10.33203125" style="53" customWidth="1"/>
    <col min="4101" max="4101" width="13.109375" style="53" customWidth="1"/>
    <col min="4102" max="4103" width="9.88671875" style="53" customWidth="1"/>
    <col min="4104" max="4104" width="15.5546875" style="53" bestFit="1" customWidth="1"/>
    <col min="4105" max="4106" width="11" style="53" customWidth="1"/>
    <col min="4107" max="4107" width="11.5546875" style="53" customWidth="1"/>
    <col min="4108" max="4108" width="11.6640625" style="53" bestFit="1" customWidth="1"/>
    <col min="4109" max="4110" width="10.44140625" style="53" customWidth="1"/>
    <col min="4111" max="4111" width="15" style="53" bestFit="1" customWidth="1"/>
    <col min="4112" max="4113" width="11.5546875" style="53"/>
    <col min="4114" max="4114" width="13.88671875" style="53" bestFit="1" customWidth="1"/>
    <col min="4115" max="4351" width="11.5546875" style="53"/>
    <col min="4352" max="4352" width="8.33203125" style="53" customWidth="1"/>
    <col min="4353" max="4353" width="21.109375" style="53" bestFit="1" customWidth="1"/>
    <col min="4354" max="4354" width="7.88671875" style="53" customWidth="1"/>
    <col min="4355" max="4355" width="23.5546875" style="53" bestFit="1" customWidth="1"/>
    <col min="4356" max="4356" width="10.33203125" style="53" customWidth="1"/>
    <col min="4357" max="4357" width="13.109375" style="53" customWidth="1"/>
    <col min="4358" max="4359" width="9.88671875" style="53" customWidth="1"/>
    <col min="4360" max="4360" width="15.5546875" style="53" bestFit="1" customWidth="1"/>
    <col min="4361" max="4362" width="11" style="53" customWidth="1"/>
    <col min="4363" max="4363" width="11.5546875" style="53" customWidth="1"/>
    <col min="4364" max="4364" width="11.6640625" style="53" bestFit="1" customWidth="1"/>
    <col min="4365" max="4366" width="10.44140625" style="53" customWidth="1"/>
    <col min="4367" max="4367" width="15" style="53" bestFit="1" customWidth="1"/>
    <col min="4368" max="4369" width="11.5546875" style="53"/>
    <col min="4370" max="4370" width="13.88671875" style="53" bestFit="1" customWidth="1"/>
    <col min="4371" max="4607" width="11.5546875" style="53"/>
    <col min="4608" max="4608" width="8.33203125" style="53" customWidth="1"/>
    <col min="4609" max="4609" width="21.109375" style="53" bestFit="1" customWidth="1"/>
    <col min="4610" max="4610" width="7.88671875" style="53" customWidth="1"/>
    <col min="4611" max="4611" width="23.5546875" style="53" bestFit="1" customWidth="1"/>
    <col min="4612" max="4612" width="10.33203125" style="53" customWidth="1"/>
    <col min="4613" max="4613" width="13.109375" style="53" customWidth="1"/>
    <col min="4614" max="4615" width="9.88671875" style="53" customWidth="1"/>
    <col min="4616" max="4616" width="15.5546875" style="53" bestFit="1" customWidth="1"/>
    <col min="4617" max="4618" width="11" style="53" customWidth="1"/>
    <col min="4619" max="4619" width="11.5546875" style="53" customWidth="1"/>
    <col min="4620" max="4620" width="11.6640625" style="53" bestFit="1" customWidth="1"/>
    <col min="4621" max="4622" width="10.44140625" style="53" customWidth="1"/>
    <col min="4623" max="4623" width="15" style="53" bestFit="1" customWidth="1"/>
    <col min="4624" max="4625" width="11.5546875" style="53"/>
    <col min="4626" max="4626" width="13.88671875" style="53" bestFit="1" customWidth="1"/>
    <col min="4627" max="4863" width="11.5546875" style="53"/>
    <col min="4864" max="4864" width="8.33203125" style="53" customWidth="1"/>
    <col min="4865" max="4865" width="21.109375" style="53" bestFit="1" customWidth="1"/>
    <col min="4866" max="4866" width="7.88671875" style="53" customWidth="1"/>
    <col min="4867" max="4867" width="23.5546875" style="53" bestFit="1" customWidth="1"/>
    <col min="4868" max="4868" width="10.33203125" style="53" customWidth="1"/>
    <col min="4869" max="4869" width="13.109375" style="53" customWidth="1"/>
    <col min="4870" max="4871" width="9.88671875" style="53" customWidth="1"/>
    <col min="4872" max="4872" width="15.5546875" style="53" bestFit="1" customWidth="1"/>
    <col min="4873" max="4874" width="11" style="53" customWidth="1"/>
    <col min="4875" max="4875" width="11.5546875" style="53" customWidth="1"/>
    <col min="4876" max="4876" width="11.6640625" style="53" bestFit="1" customWidth="1"/>
    <col min="4877" max="4878" width="10.44140625" style="53" customWidth="1"/>
    <col min="4879" max="4879" width="15" style="53" bestFit="1" customWidth="1"/>
    <col min="4880" max="4881" width="11.5546875" style="53"/>
    <col min="4882" max="4882" width="13.88671875" style="53" bestFit="1" customWidth="1"/>
    <col min="4883" max="5119" width="11.5546875" style="53"/>
    <col min="5120" max="5120" width="8.33203125" style="53" customWidth="1"/>
    <col min="5121" max="5121" width="21.109375" style="53" bestFit="1" customWidth="1"/>
    <col min="5122" max="5122" width="7.88671875" style="53" customWidth="1"/>
    <col min="5123" max="5123" width="23.5546875" style="53" bestFit="1" customWidth="1"/>
    <col min="5124" max="5124" width="10.33203125" style="53" customWidth="1"/>
    <col min="5125" max="5125" width="13.109375" style="53" customWidth="1"/>
    <col min="5126" max="5127" width="9.88671875" style="53" customWidth="1"/>
    <col min="5128" max="5128" width="15.5546875" style="53" bestFit="1" customWidth="1"/>
    <col min="5129" max="5130" width="11" style="53" customWidth="1"/>
    <col min="5131" max="5131" width="11.5546875" style="53" customWidth="1"/>
    <col min="5132" max="5132" width="11.6640625" style="53" bestFit="1" customWidth="1"/>
    <col min="5133" max="5134" width="10.44140625" style="53" customWidth="1"/>
    <col min="5135" max="5135" width="15" style="53" bestFit="1" customWidth="1"/>
    <col min="5136" max="5137" width="11.5546875" style="53"/>
    <col min="5138" max="5138" width="13.88671875" style="53" bestFit="1" customWidth="1"/>
    <col min="5139" max="5375" width="11.5546875" style="53"/>
    <col min="5376" max="5376" width="8.33203125" style="53" customWidth="1"/>
    <col min="5377" max="5377" width="21.109375" style="53" bestFit="1" customWidth="1"/>
    <col min="5378" max="5378" width="7.88671875" style="53" customWidth="1"/>
    <col min="5379" max="5379" width="23.5546875" style="53" bestFit="1" customWidth="1"/>
    <col min="5380" max="5380" width="10.33203125" style="53" customWidth="1"/>
    <col min="5381" max="5381" width="13.109375" style="53" customWidth="1"/>
    <col min="5382" max="5383" width="9.88671875" style="53" customWidth="1"/>
    <col min="5384" max="5384" width="15.5546875" style="53" bestFit="1" customWidth="1"/>
    <col min="5385" max="5386" width="11" style="53" customWidth="1"/>
    <col min="5387" max="5387" width="11.5546875" style="53" customWidth="1"/>
    <col min="5388" max="5388" width="11.6640625" style="53" bestFit="1" customWidth="1"/>
    <col min="5389" max="5390" width="10.44140625" style="53" customWidth="1"/>
    <col min="5391" max="5391" width="15" style="53" bestFit="1" customWidth="1"/>
    <col min="5392" max="5393" width="11.5546875" style="53"/>
    <col min="5394" max="5394" width="13.88671875" style="53" bestFit="1" customWidth="1"/>
    <col min="5395" max="5631" width="11.5546875" style="53"/>
    <col min="5632" max="5632" width="8.33203125" style="53" customWidth="1"/>
    <col min="5633" max="5633" width="21.109375" style="53" bestFit="1" customWidth="1"/>
    <col min="5634" max="5634" width="7.88671875" style="53" customWidth="1"/>
    <col min="5635" max="5635" width="23.5546875" style="53" bestFit="1" customWidth="1"/>
    <col min="5636" max="5636" width="10.33203125" style="53" customWidth="1"/>
    <col min="5637" max="5637" width="13.109375" style="53" customWidth="1"/>
    <col min="5638" max="5639" width="9.88671875" style="53" customWidth="1"/>
    <col min="5640" max="5640" width="15.5546875" style="53" bestFit="1" customWidth="1"/>
    <col min="5641" max="5642" width="11" style="53" customWidth="1"/>
    <col min="5643" max="5643" width="11.5546875" style="53" customWidth="1"/>
    <col min="5644" max="5644" width="11.6640625" style="53" bestFit="1" customWidth="1"/>
    <col min="5645" max="5646" width="10.44140625" style="53" customWidth="1"/>
    <col min="5647" max="5647" width="15" style="53" bestFit="1" customWidth="1"/>
    <col min="5648" max="5649" width="11.5546875" style="53"/>
    <col min="5650" max="5650" width="13.88671875" style="53" bestFit="1" customWidth="1"/>
    <col min="5651" max="5887" width="11.5546875" style="53"/>
    <col min="5888" max="5888" width="8.33203125" style="53" customWidth="1"/>
    <col min="5889" max="5889" width="21.109375" style="53" bestFit="1" customWidth="1"/>
    <col min="5890" max="5890" width="7.88671875" style="53" customWidth="1"/>
    <col min="5891" max="5891" width="23.5546875" style="53" bestFit="1" customWidth="1"/>
    <col min="5892" max="5892" width="10.33203125" style="53" customWidth="1"/>
    <col min="5893" max="5893" width="13.109375" style="53" customWidth="1"/>
    <col min="5894" max="5895" width="9.88671875" style="53" customWidth="1"/>
    <col min="5896" max="5896" width="15.5546875" style="53" bestFit="1" customWidth="1"/>
    <col min="5897" max="5898" width="11" style="53" customWidth="1"/>
    <col min="5899" max="5899" width="11.5546875" style="53" customWidth="1"/>
    <col min="5900" max="5900" width="11.6640625" style="53" bestFit="1" customWidth="1"/>
    <col min="5901" max="5902" width="10.44140625" style="53" customWidth="1"/>
    <col min="5903" max="5903" width="15" style="53" bestFit="1" customWidth="1"/>
    <col min="5904" max="5905" width="11.5546875" style="53"/>
    <col min="5906" max="5906" width="13.88671875" style="53" bestFit="1" customWidth="1"/>
    <col min="5907" max="6143" width="11.5546875" style="53"/>
    <col min="6144" max="6144" width="8.33203125" style="53" customWidth="1"/>
    <col min="6145" max="6145" width="21.109375" style="53" bestFit="1" customWidth="1"/>
    <col min="6146" max="6146" width="7.88671875" style="53" customWidth="1"/>
    <col min="6147" max="6147" width="23.5546875" style="53" bestFit="1" customWidth="1"/>
    <col min="6148" max="6148" width="10.33203125" style="53" customWidth="1"/>
    <col min="6149" max="6149" width="13.109375" style="53" customWidth="1"/>
    <col min="6150" max="6151" width="9.88671875" style="53" customWidth="1"/>
    <col min="6152" max="6152" width="15.5546875" style="53" bestFit="1" customWidth="1"/>
    <col min="6153" max="6154" width="11" style="53" customWidth="1"/>
    <col min="6155" max="6155" width="11.5546875" style="53" customWidth="1"/>
    <col min="6156" max="6156" width="11.6640625" style="53" bestFit="1" customWidth="1"/>
    <col min="6157" max="6158" width="10.44140625" style="53" customWidth="1"/>
    <col min="6159" max="6159" width="15" style="53" bestFit="1" customWidth="1"/>
    <col min="6160" max="6161" width="11.5546875" style="53"/>
    <col min="6162" max="6162" width="13.88671875" style="53" bestFit="1" customWidth="1"/>
    <col min="6163" max="6399" width="11.5546875" style="53"/>
    <col min="6400" max="6400" width="8.33203125" style="53" customWidth="1"/>
    <col min="6401" max="6401" width="21.109375" style="53" bestFit="1" customWidth="1"/>
    <col min="6402" max="6402" width="7.88671875" style="53" customWidth="1"/>
    <col min="6403" max="6403" width="23.5546875" style="53" bestFit="1" customWidth="1"/>
    <col min="6404" max="6404" width="10.33203125" style="53" customWidth="1"/>
    <col min="6405" max="6405" width="13.109375" style="53" customWidth="1"/>
    <col min="6406" max="6407" width="9.88671875" style="53" customWidth="1"/>
    <col min="6408" max="6408" width="15.5546875" style="53" bestFit="1" customWidth="1"/>
    <col min="6409" max="6410" width="11" style="53" customWidth="1"/>
    <col min="6411" max="6411" width="11.5546875" style="53" customWidth="1"/>
    <col min="6412" max="6412" width="11.6640625" style="53" bestFit="1" customWidth="1"/>
    <col min="6413" max="6414" width="10.44140625" style="53" customWidth="1"/>
    <col min="6415" max="6415" width="15" style="53" bestFit="1" customWidth="1"/>
    <col min="6416" max="6417" width="11.5546875" style="53"/>
    <col min="6418" max="6418" width="13.88671875" style="53" bestFit="1" customWidth="1"/>
    <col min="6419" max="6655" width="11.5546875" style="53"/>
    <col min="6656" max="6656" width="8.33203125" style="53" customWidth="1"/>
    <col min="6657" max="6657" width="21.109375" style="53" bestFit="1" customWidth="1"/>
    <col min="6658" max="6658" width="7.88671875" style="53" customWidth="1"/>
    <col min="6659" max="6659" width="23.5546875" style="53" bestFit="1" customWidth="1"/>
    <col min="6660" max="6660" width="10.33203125" style="53" customWidth="1"/>
    <col min="6661" max="6661" width="13.109375" style="53" customWidth="1"/>
    <col min="6662" max="6663" width="9.88671875" style="53" customWidth="1"/>
    <col min="6664" max="6664" width="15.5546875" style="53" bestFit="1" customWidth="1"/>
    <col min="6665" max="6666" width="11" style="53" customWidth="1"/>
    <col min="6667" max="6667" width="11.5546875" style="53" customWidth="1"/>
    <col min="6668" max="6668" width="11.6640625" style="53" bestFit="1" customWidth="1"/>
    <col min="6669" max="6670" width="10.44140625" style="53" customWidth="1"/>
    <col min="6671" max="6671" width="15" style="53" bestFit="1" customWidth="1"/>
    <col min="6672" max="6673" width="11.5546875" style="53"/>
    <col min="6674" max="6674" width="13.88671875" style="53" bestFit="1" customWidth="1"/>
    <col min="6675" max="6911" width="11.5546875" style="53"/>
    <col min="6912" max="6912" width="8.33203125" style="53" customWidth="1"/>
    <col min="6913" max="6913" width="21.109375" style="53" bestFit="1" customWidth="1"/>
    <col min="6914" max="6914" width="7.88671875" style="53" customWidth="1"/>
    <col min="6915" max="6915" width="23.5546875" style="53" bestFit="1" customWidth="1"/>
    <col min="6916" max="6916" width="10.33203125" style="53" customWidth="1"/>
    <col min="6917" max="6917" width="13.109375" style="53" customWidth="1"/>
    <col min="6918" max="6919" width="9.88671875" style="53" customWidth="1"/>
    <col min="6920" max="6920" width="15.5546875" style="53" bestFit="1" customWidth="1"/>
    <col min="6921" max="6922" width="11" style="53" customWidth="1"/>
    <col min="6923" max="6923" width="11.5546875" style="53" customWidth="1"/>
    <col min="6924" max="6924" width="11.6640625" style="53" bestFit="1" customWidth="1"/>
    <col min="6925" max="6926" width="10.44140625" style="53" customWidth="1"/>
    <col min="6927" max="6927" width="15" style="53" bestFit="1" customWidth="1"/>
    <col min="6928" max="6929" width="11.5546875" style="53"/>
    <col min="6930" max="6930" width="13.88671875" style="53" bestFit="1" customWidth="1"/>
    <col min="6931" max="7167" width="11.5546875" style="53"/>
    <col min="7168" max="7168" width="8.33203125" style="53" customWidth="1"/>
    <col min="7169" max="7169" width="21.109375" style="53" bestFit="1" customWidth="1"/>
    <col min="7170" max="7170" width="7.88671875" style="53" customWidth="1"/>
    <col min="7171" max="7171" width="23.5546875" style="53" bestFit="1" customWidth="1"/>
    <col min="7172" max="7172" width="10.33203125" style="53" customWidth="1"/>
    <col min="7173" max="7173" width="13.109375" style="53" customWidth="1"/>
    <col min="7174" max="7175" width="9.88671875" style="53" customWidth="1"/>
    <col min="7176" max="7176" width="15.5546875" style="53" bestFit="1" customWidth="1"/>
    <col min="7177" max="7178" width="11" style="53" customWidth="1"/>
    <col min="7179" max="7179" width="11.5546875" style="53" customWidth="1"/>
    <col min="7180" max="7180" width="11.6640625" style="53" bestFit="1" customWidth="1"/>
    <col min="7181" max="7182" width="10.44140625" style="53" customWidth="1"/>
    <col min="7183" max="7183" width="15" style="53" bestFit="1" customWidth="1"/>
    <col min="7184" max="7185" width="11.5546875" style="53"/>
    <col min="7186" max="7186" width="13.88671875" style="53" bestFit="1" customWidth="1"/>
    <col min="7187" max="7423" width="11.5546875" style="53"/>
    <col min="7424" max="7424" width="8.33203125" style="53" customWidth="1"/>
    <col min="7425" max="7425" width="21.109375" style="53" bestFit="1" customWidth="1"/>
    <col min="7426" max="7426" width="7.88671875" style="53" customWidth="1"/>
    <col min="7427" max="7427" width="23.5546875" style="53" bestFit="1" customWidth="1"/>
    <col min="7428" max="7428" width="10.33203125" style="53" customWidth="1"/>
    <col min="7429" max="7429" width="13.109375" style="53" customWidth="1"/>
    <col min="7430" max="7431" width="9.88671875" style="53" customWidth="1"/>
    <col min="7432" max="7432" width="15.5546875" style="53" bestFit="1" customWidth="1"/>
    <col min="7433" max="7434" width="11" style="53" customWidth="1"/>
    <col min="7435" max="7435" width="11.5546875" style="53" customWidth="1"/>
    <col min="7436" max="7436" width="11.6640625" style="53" bestFit="1" customWidth="1"/>
    <col min="7437" max="7438" width="10.44140625" style="53" customWidth="1"/>
    <col min="7439" max="7439" width="15" style="53" bestFit="1" customWidth="1"/>
    <col min="7440" max="7441" width="11.5546875" style="53"/>
    <col min="7442" max="7442" width="13.88671875" style="53" bestFit="1" customWidth="1"/>
    <col min="7443" max="7679" width="11.5546875" style="53"/>
    <col min="7680" max="7680" width="8.33203125" style="53" customWidth="1"/>
    <col min="7681" max="7681" width="21.109375" style="53" bestFit="1" customWidth="1"/>
    <col min="7682" max="7682" width="7.88671875" style="53" customWidth="1"/>
    <col min="7683" max="7683" width="23.5546875" style="53" bestFit="1" customWidth="1"/>
    <col min="7684" max="7684" width="10.33203125" style="53" customWidth="1"/>
    <col min="7685" max="7685" width="13.109375" style="53" customWidth="1"/>
    <col min="7686" max="7687" width="9.88671875" style="53" customWidth="1"/>
    <col min="7688" max="7688" width="15.5546875" style="53" bestFit="1" customWidth="1"/>
    <col min="7689" max="7690" width="11" style="53" customWidth="1"/>
    <col min="7691" max="7691" width="11.5546875" style="53" customWidth="1"/>
    <col min="7692" max="7692" width="11.6640625" style="53" bestFit="1" customWidth="1"/>
    <col min="7693" max="7694" width="10.44140625" style="53" customWidth="1"/>
    <col min="7695" max="7695" width="15" style="53" bestFit="1" customWidth="1"/>
    <col min="7696" max="7697" width="11.5546875" style="53"/>
    <col min="7698" max="7698" width="13.88671875" style="53" bestFit="1" customWidth="1"/>
    <col min="7699" max="7935" width="11.5546875" style="53"/>
    <col min="7936" max="7936" width="8.33203125" style="53" customWidth="1"/>
    <col min="7937" max="7937" width="21.109375" style="53" bestFit="1" customWidth="1"/>
    <col min="7938" max="7938" width="7.88671875" style="53" customWidth="1"/>
    <col min="7939" max="7939" width="23.5546875" style="53" bestFit="1" customWidth="1"/>
    <col min="7940" max="7940" width="10.33203125" style="53" customWidth="1"/>
    <col min="7941" max="7941" width="13.109375" style="53" customWidth="1"/>
    <col min="7942" max="7943" width="9.88671875" style="53" customWidth="1"/>
    <col min="7944" max="7944" width="15.5546875" style="53" bestFit="1" customWidth="1"/>
    <col min="7945" max="7946" width="11" style="53" customWidth="1"/>
    <col min="7947" max="7947" width="11.5546875" style="53" customWidth="1"/>
    <col min="7948" max="7948" width="11.6640625" style="53" bestFit="1" customWidth="1"/>
    <col min="7949" max="7950" width="10.44140625" style="53" customWidth="1"/>
    <col min="7951" max="7951" width="15" style="53" bestFit="1" customWidth="1"/>
    <col min="7952" max="7953" width="11.5546875" style="53"/>
    <col min="7954" max="7954" width="13.88671875" style="53" bestFit="1" customWidth="1"/>
    <col min="7955" max="8191" width="11.5546875" style="53"/>
    <col min="8192" max="8192" width="8.33203125" style="53" customWidth="1"/>
    <col min="8193" max="8193" width="21.109375" style="53" bestFit="1" customWidth="1"/>
    <col min="8194" max="8194" width="7.88671875" style="53" customWidth="1"/>
    <col min="8195" max="8195" width="23.5546875" style="53" bestFit="1" customWidth="1"/>
    <col min="8196" max="8196" width="10.33203125" style="53" customWidth="1"/>
    <col min="8197" max="8197" width="13.109375" style="53" customWidth="1"/>
    <col min="8198" max="8199" width="9.88671875" style="53" customWidth="1"/>
    <col min="8200" max="8200" width="15.5546875" style="53" bestFit="1" customWidth="1"/>
    <col min="8201" max="8202" width="11" style="53" customWidth="1"/>
    <col min="8203" max="8203" width="11.5546875" style="53" customWidth="1"/>
    <col min="8204" max="8204" width="11.6640625" style="53" bestFit="1" customWidth="1"/>
    <col min="8205" max="8206" width="10.44140625" style="53" customWidth="1"/>
    <col min="8207" max="8207" width="15" style="53" bestFit="1" customWidth="1"/>
    <col min="8208" max="8209" width="11.5546875" style="53"/>
    <col min="8210" max="8210" width="13.88671875" style="53" bestFit="1" customWidth="1"/>
    <col min="8211" max="8447" width="11.5546875" style="53"/>
    <col min="8448" max="8448" width="8.33203125" style="53" customWidth="1"/>
    <col min="8449" max="8449" width="21.109375" style="53" bestFit="1" customWidth="1"/>
    <col min="8450" max="8450" width="7.88671875" style="53" customWidth="1"/>
    <col min="8451" max="8451" width="23.5546875" style="53" bestFit="1" customWidth="1"/>
    <col min="8452" max="8452" width="10.33203125" style="53" customWidth="1"/>
    <col min="8453" max="8453" width="13.109375" style="53" customWidth="1"/>
    <col min="8454" max="8455" width="9.88671875" style="53" customWidth="1"/>
    <col min="8456" max="8456" width="15.5546875" style="53" bestFit="1" customWidth="1"/>
    <col min="8457" max="8458" width="11" style="53" customWidth="1"/>
    <col min="8459" max="8459" width="11.5546875" style="53" customWidth="1"/>
    <col min="8460" max="8460" width="11.6640625" style="53" bestFit="1" customWidth="1"/>
    <col min="8461" max="8462" width="10.44140625" style="53" customWidth="1"/>
    <col min="8463" max="8463" width="15" style="53" bestFit="1" customWidth="1"/>
    <col min="8464" max="8465" width="11.5546875" style="53"/>
    <col min="8466" max="8466" width="13.88671875" style="53" bestFit="1" customWidth="1"/>
    <col min="8467" max="8703" width="11.5546875" style="53"/>
    <col min="8704" max="8704" width="8.33203125" style="53" customWidth="1"/>
    <col min="8705" max="8705" width="21.109375" style="53" bestFit="1" customWidth="1"/>
    <col min="8706" max="8706" width="7.88671875" style="53" customWidth="1"/>
    <col min="8707" max="8707" width="23.5546875" style="53" bestFit="1" customWidth="1"/>
    <col min="8708" max="8708" width="10.33203125" style="53" customWidth="1"/>
    <col min="8709" max="8709" width="13.109375" style="53" customWidth="1"/>
    <col min="8710" max="8711" width="9.88671875" style="53" customWidth="1"/>
    <col min="8712" max="8712" width="15.5546875" style="53" bestFit="1" customWidth="1"/>
    <col min="8713" max="8714" width="11" style="53" customWidth="1"/>
    <col min="8715" max="8715" width="11.5546875" style="53" customWidth="1"/>
    <col min="8716" max="8716" width="11.6640625" style="53" bestFit="1" customWidth="1"/>
    <col min="8717" max="8718" width="10.44140625" style="53" customWidth="1"/>
    <col min="8719" max="8719" width="15" style="53" bestFit="1" customWidth="1"/>
    <col min="8720" max="8721" width="11.5546875" style="53"/>
    <col min="8722" max="8722" width="13.88671875" style="53" bestFit="1" customWidth="1"/>
    <col min="8723" max="8959" width="11.5546875" style="53"/>
    <col min="8960" max="8960" width="8.33203125" style="53" customWidth="1"/>
    <col min="8961" max="8961" width="21.109375" style="53" bestFit="1" customWidth="1"/>
    <col min="8962" max="8962" width="7.88671875" style="53" customWidth="1"/>
    <col min="8963" max="8963" width="23.5546875" style="53" bestFit="1" customWidth="1"/>
    <col min="8964" max="8964" width="10.33203125" style="53" customWidth="1"/>
    <col min="8965" max="8965" width="13.109375" style="53" customWidth="1"/>
    <col min="8966" max="8967" width="9.88671875" style="53" customWidth="1"/>
    <col min="8968" max="8968" width="15.5546875" style="53" bestFit="1" customWidth="1"/>
    <col min="8969" max="8970" width="11" style="53" customWidth="1"/>
    <col min="8971" max="8971" width="11.5546875" style="53" customWidth="1"/>
    <col min="8972" max="8972" width="11.6640625" style="53" bestFit="1" customWidth="1"/>
    <col min="8973" max="8974" width="10.44140625" style="53" customWidth="1"/>
    <col min="8975" max="8975" width="15" style="53" bestFit="1" customWidth="1"/>
    <col min="8976" max="8977" width="11.5546875" style="53"/>
    <col min="8978" max="8978" width="13.88671875" style="53" bestFit="1" customWidth="1"/>
    <col min="8979" max="9215" width="11.5546875" style="53"/>
    <col min="9216" max="9216" width="8.33203125" style="53" customWidth="1"/>
    <col min="9217" max="9217" width="21.109375" style="53" bestFit="1" customWidth="1"/>
    <col min="9218" max="9218" width="7.88671875" style="53" customWidth="1"/>
    <col min="9219" max="9219" width="23.5546875" style="53" bestFit="1" customWidth="1"/>
    <col min="9220" max="9220" width="10.33203125" style="53" customWidth="1"/>
    <col min="9221" max="9221" width="13.109375" style="53" customWidth="1"/>
    <col min="9222" max="9223" width="9.88671875" style="53" customWidth="1"/>
    <col min="9224" max="9224" width="15.5546875" style="53" bestFit="1" customWidth="1"/>
    <col min="9225" max="9226" width="11" style="53" customWidth="1"/>
    <col min="9227" max="9227" width="11.5546875" style="53" customWidth="1"/>
    <col min="9228" max="9228" width="11.6640625" style="53" bestFit="1" customWidth="1"/>
    <col min="9229" max="9230" width="10.44140625" style="53" customWidth="1"/>
    <col min="9231" max="9231" width="15" style="53" bestFit="1" customWidth="1"/>
    <col min="9232" max="9233" width="11.5546875" style="53"/>
    <col min="9234" max="9234" width="13.88671875" style="53" bestFit="1" customWidth="1"/>
    <col min="9235" max="9471" width="11.5546875" style="53"/>
    <col min="9472" max="9472" width="8.33203125" style="53" customWidth="1"/>
    <col min="9473" max="9473" width="21.109375" style="53" bestFit="1" customWidth="1"/>
    <col min="9474" max="9474" width="7.88671875" style="53" customWidth="1"/>
    <col min="9475" max="9475" width="23.5546875" style="53" bestFit="1" customWidth="1"/>
    <col min="9476" max="9476" width="10.33203125" style="53" customWidth="1"/>
    <col min="9477" max="9477" width="13.109375" style="53" customWidth="1"/>
    <col min="9478" max="9479" width="9.88671875" style="53" customWidth="1"/>
    <col min="9480" max="9480" width="15.5546875" style="53" bestFit="1" customWidth="1"/>
    <col min="9481" max="9482" width="11" style="53" customWidth="1"/>
    <col min="9483" max="9483" width="11.5546875" style="53" customWidth="1"/>
    <col min="9484" max="9484" width="11.6640625" style="53" bestFit="1" customWidth="1"/>
    <col min="9485" max="9486" width="10.44140625" style="53" customWidth="1"/>
    <col min="9487" max="9487" width="15" style="53" bestFit="1" customWidth="1"/>
    <col min="9488" max="9489" width="11.5546875" style="53"/>
    <col min="9490" max="9490" width="13.88671875" style="53" bestFit="1" customWidth="1"/>
    <col min="9491" max="9727" width="11.5546875" style="53"/>
    <col min="9728" max="9728" width="8.33203125" style="53" customWidth="1"/>
    <col min="9729" max="9729" width="21.109375" style="53" bestFit="1" customWidth="1"/>
    <col min="9730" max="9730" width="7.88671875" style="53" customWidth="1"/>
    <col min="9731" max="9731" width="23.5546875" style="53" bestFit="1" customWidth="1"/>
    <col min="9732" max="9732" width="10.33203125" style="53" customWidth="1"/>
    <col min="9733" max="9733" width="13.109375" style="53" customWidth="1"/>
    <col min="9734" max="9735" width="9.88671875" style="53" customWidth="1"/>
    <col min="9736" max="9736" width="15.5546875" style="53" bestFit="1" customWidth="1"/>
    <col min="9737" max="9738" width="11" style="53" customWidth="1"/>
    <col min="9739" max="9739" width="11.5546875" style="53" customWidth="1"/>
    <col min="9740" max="9740" width="11.6640625" style="53" bestFit="1" customWidth="1"/>
    <col min="9741" max="9742" width="10.44140625" style="53" customWidth="1"/>
    <col min="9743" max="9743" width="15" style="53" bestFit="1" customWidth="1"/>
    <col min="9744" max="9745" width="11.5546875" style="53"/>
    <col min="9746" max="9746" width="13.88671875" style="53" bestFit="1" customWidth="1"/>
    <col min="9747" max="9983" width="11.5546875" style="53"/>
    <col min="9984" max="9984" width="8.33203125" style="53" customWidth="1"/>
    <col min="9985" max="9985" width="21.109375" style="53" bestFit="1" customWidth="1"/>
    <col min="9986" max="9986" width="7.88671875" style="53" customWidth="1"/>
    <col min="9987" max="9987" width="23.5546875" style="53" bestFit="1" customWidth="1"/>
    <col min="9988" max="9988" width="10.33203125" style="53" customWidth="1"/>
    <col min="9989" max="9989" width="13.109375" style="53" customWidth="1"/>
    <col min="9990" max="9991" width="9.88671875" style="53" customWidth="1"/>
    <col min="9992" max="9992" width="15.5546875" style="53" bestFit="1" customWidth="1"/>
    <col min="9993" max="9994" width="11" style="53" customWidth="1"/>
    <col min="9995" max="9995" width="11.5546875" style="53" customWidth="1"/>
    <col min="9996" max="9996" width="11.6640625" style="53" bestFit="1" customWidth="1"/>
    <col min="9997" max="9998" width="10.44140625" style="53" customWidth="1"/>
    <col min="9999" max="9999" width="15" style="53" bestFit="1" customWidth="1"/>
    <col min="10000" max="10001" width="11.5546875" style="53"/>
    <col min="10002" max="10002" width="13.88671875" style="53" bestFit="1" customWidth="1"/>
    <col min="10003" max="10239" width="11.5546875" style="53"/>
    <col min="10240" max="10240" width="8.33203125" style="53" customWidth="1"/>
    <col min="10241" max="10241" width="21.109375" style="53" bestFit="1" customWidth="1"/>
    <col min="10242" max="10242" width="7.88671875" style="53" customWidth="1"/>
    <col min="10243" max="10243" width="23.5546875" style="53" bestFit="1" customWidth="1"/>
    <col min="10244" max="10244" width="10.33203125" style="53" customWidth="1"/>
    <col min="10245" max="10245" width="13.109375" style="53" customWidth="1"/>
    <col min="10246" max="10247" width="9.88671875" style="53" customWidth="1"/>
    <col min="10248" max="10248" width="15.5546875" style="53" bestFit="1" customWidth="1"/>
    <col min="10249" max="10250" width="11" style="53" customWidth="1"/>
    <col min="10251" max="10251" width="11.5546875" style="53" customWidth="1"/>
    <col min="10252" max="10252" width="11.6640625" style="53" bestFit="1" customWidth="1"/>
    <col min="10253" max="10254" width="10.44140625" style="53" customWidth="1"/>
    <col min="10255" max="10255" width="15" style="53" bestFit="1" customWidth="1"/>
    <col min="10256" max="10257" width="11.5546875" style="53"/>
    <col min="10258" max="10258" width="13.88671875" style="53" bestFit="1" customWidth="1"/>
    <col min="10259" max="10495" width="11.5546875" style="53"/>
    <col min="10496" max="10496" width="8.33203125" style="53" customWidth="1"/>
    <col min="10497" max="10497" width="21.109375" style="53" bestFit="1" customWidth="1"/>
    <col min="10498" max="10498" width="7.88671875" style="53" customWidth="1"/>
    <col min="10499" max="10499" width="23.5546875" style="53" bestFit="1" customWidth="1"/>
    <col min="10500" max="10500" width="10.33203125" style="53" customWidth="1"/>
    <col min="10501" max="10501" width="13.109375" style="53" customWidth="1"/>
    <col min="10502" max="10503" width="9.88671875" style="53" customWidth="1"/>
    <col min="10504" max="10504" width="15.5546875" style="53" bestFit="1" customWidth="1"/>
    <col min="10505" max="10506" width="11" style="53" customWidth="1"/>
    <col min="10507" max="10507" width="11.5546875" style="53" customWidth="1"/>
    <col min="10508" max="10508" width="11.6640625" style="53" bestFit="1" customWidth="1"/>
    <col min="10509" max="10510" width="10.44140625" style="53" customWidth="1"/>
    <col min="10511" max="10511" width="15" style="53" bestFit="1" customWidth="1"/>
    <col min="10512" max="10513" width="11.5546875" style="53"/>
    <col min="10514" max="10514" width="13.88671875" style="53" bestFit="1" customWidth="1"/>
    <col min="10515" max="10751" width="11.5546875" style="53"/>
    <col min="10752" max="10752" width="8.33203125" style="53" customWidth="1"/>
    <col min="10753" max="10753" width="21.109375" style="53" bestFit="1" customWidth="1"/>
    <col min="10754" max="10754" width="7.88671875" style="53" customWidth="1"/>
    <col min="10755" max="10755" width="23.5546875" style="53" bestFit="1" customWidth="1"/>
    <col min="10756" max="10756" width="10.33203125" style="53" customWidth="1"/>
    <col min="10757" max="10757" width="13.109375" style="53" customWidth="1"/>
    <col min="10758" max="10759" width="9.88671875" style="53" customWidth="1"/>
    <col min="10760" max="10760" width="15.5546875" style="53" bestFit="1" customWidth="1"/>
    <col min="10761" max="10762" width="11" style="53" customWidth="1"/>
    <col min="10763" max="10763" width="11.5546875" style="53" customWidth="1"/>
    <col min="10764" max="10764" width="11.6640625" style="53" bestFit="1" customWidth="1"/>
    <col min="10765" max="10766" width="10.44140625" style="53" customWidth="1"/>
    <col min="10767" max="10767" width="15" style="53" bestFit="1" customWidth="1"/>
    <col min="10768" max="10769" width="11.5546875" style="53"/>
    <col min="10770" max="10770" width="13.88671875" style="53" bestFit="1" customWidth="1"/>
    <col min="10771" max="11007" width="11.5546875" style="53"/>
    <col min="11008" max="11008" width="8.33203125" style="53" customWidth="1"/>
    <col min="11009" max="11009" width="21.109375" style="53" bestFit="1" customWidth="1"/>
    <col min="11010" max="11010" width="7.88671875" style="53" customWidth="1"/>
    <col min="11011" max="11011" width="23.5546875" style="53" bestFit="1" customWidth="1"/>
    <col min="11012" max="11012" width="10.33203125" style="53" customWidth="1"/>
    <col min="11013" max="11013" width="13.109375" style="53" customWidth="1"/>
    <col min="11014" max="11015" width="9.88671875" style="53" customWidth="1"/>
    <col min="11016" max="11016" width="15.5546875" style="53" bestFit="1" customWidth="1"/>
    <col min="11017" max="11018" width="11" style="53" customWidth="1"/>
    <col min="11019" max="11019" width="11.5546875" style="53" customWidth="1"/>
    <col min="11020" max="11020" width="11.6640625" style="53" bestFit="1" customWidth="1"/>
    <col min="11021" max="11022" width="10.44140625" style="53" customWidth="1"/>
    <col min="11023" max="11023" width="15" style="53" bestFit="1" customWidth="1"/>
    <col min="11024" max="11025" width="11.5546875" style="53"/>
    <col min="11026" max="11026" width="13.88671875" style="53" bestFit="1" customWidth="1"/>
    <col min="11027" max="11263" width="11.5546875" style="53"/>
    <col min="11264" max="11264" width="8.33203125" style="53" customWidth="1"/>
    <col min="11265" max="11265" width="21.109375" style="53" bestFit="1" customWidth="1"/>
    <col min="11266" max="11266" width="7.88671875" style="53" customWidth="1"/>
    <col min="11267" max="11267" width="23.5546875" style="53" bestFit="1" customWidth="1"/>
    <col min="11268" max="11268" width="10.33203125" style="53" customWidth="1"/>
    <col min="11269" max="11269" width="13.109375" style="53" customWidth="1"/>
    <col min="11270" max="11271" width="9.88671875" style="53" customWidth="1"/>
    <col min="11272" max="11272" width="15.5546875" style="53" bestFit="1" customWidth="1"/>
    <col min="11273" max="11274" width="11" style="53" customWidth="1"/>
    <col min="11275" max="11275" width="11.5546875" style="53" customWidth="1"/>
    <col min="11276" max="11276" width="11.6640625" style="53" bestFit="1" customWidth="1"/>
    <col min="11277" max="11278" width="10.44140625" style="53" customWidth="1"/>
    <col min="11279" max="11279" width="15" style="53" bestFit="1" customWidth="1"/>
    <col min="11280" max="11281" width="11.5546875" style="53"/>
    <col min="11282" max="11282" width="13.88671875" style="53" bestFit="1" customWidth="1"/>
    <col min="11283" max="11519" width="11.5546875" style="53"/>
    <col min="11520" max="11520" width="8.33203125" style="53" customWidth="1"/>
    <col min="11521" max="11521" width="21.109375" style="53" bestFit="1" customWidth="1"/>
    <col min="11522" max="11522" width="7.88671875" style="53" customWidth="1"/>
    <col min="11523" max="11523" width="23.5546875" style="53" bestFit="1" customWidth="1"/>
    <col min="11524" max="11524" width="10.33203125" style="53" customWidth="1"/>
    <col min="11525" max="11525" width="13.109375" style="53" customWidth="1"/>
    <col min="11526" max="11527" width="9.88671875" style="53" customWidth="1"/>
    <col min="11528" max="11528" width="15.5546875" style="53" bestFit="1" customWidth="1"/>
    <col min="11529" max="11530" width="11" style="53" customWidth="1"/>
    <col min="11531" max="11531" width="11.5546875" style="53" customWidth="1"/>
    <col min="11532" max="11532" width="11.6640625" style="53" bestFit="1" customWidth="1"/>
    <col min="11533" max="11534" width="10.44140625" style="53" customWidth="1"/>
    <col min="11535" max="11535" width="15" style="53" bestFit="1" customWidth="1"/>
    <col min="11536" max="11537" width="11.5546875" style="53"/>
    <col min="11538" max="11538" width="13.88671875" style="53" bestFit="1" customWidth="1"/>
    <col min="11539" max="11775" width="11.5546875" style="53"/>
    <col min="11776" max="11776" width="8.33203125" style="53" customWidth="1"/>
    <col min="11777" max="11777" width="21.109375" style="53" bestFit="1" customWidth="1"/>
    <col min="11778" max="11778" width="7.88671875" style="53" customWidth="1"/>
    <col min="11779" max="11779" width="23.5546875" style="53" bestFit="1" customWidth="1"/>
    <col min="11780" max="11780" width="10.33203125" style="53" customWidth="1"/>
    <col min="11781" max="11781" width="13.109375" style="53" customWidth="1"/>
    <col min="11782" max="11783" width="9.88671875" style="53" customWidth="1"/>
    <col min="11784" max="11784" width="15.5546875" style="53" bestFit="1" customWidth="1"/>
    <col min="11785" max="11786" width="11" style="53" customWidth="1"/>
    <col min="11787" max="11787" width="11.5546875" style="53" customWidth="1"/>
    <col min="11788" max="11788" width="11.6640625" style="53" bestFit="1" customWidth="1"/>
    <col min="11789" max="11790" width="10.44140625" style="53" customWidth="1"/>
    <col min="11791" max="11791" width="15" style="53" bestFit="1" customWidth="1"/>
    <col min="11792" max="11793" width="11.5546875" style="53"/>
    <col min="11794" max="11794" width="13.88671875" style="53" bestFit="1" customWidth="1"/>
    <col min="11795" max="12031" width="11.5546875" style="53"/>
    <col min="12032" max="12032" width="8.33203125" style="53" customWidth="1"/>
    <col min="12033" max="12033" width="21.109375" style="53" bestFit="1" customWidth="1"/>
    <col min="12034" max="12034" width="7.88671875" style="53" customWidth="1"/>
    <col min="12035" max="12035" width="23.5546875" style="53" bestFit="1" customWidth="1"/>
    <col min="12036" max="12036" width="10.33203125" style="53" customWidth="1"/>
    <col min="12037" max="12037" width="13.109375" style="53" customWidth="1"/>
    <col min="12038" max="12039" width="9.88671875" style="53" customWidth="1"/>
    <col min="12040" max="12040" width="15.5546875" style="53" bestFit="1" customWidth="1"/>
    <col min="12041" max="12042" width="11" style="53" customWidth="1"/>
    <col min="12043" max="12043" width="11.5546875" style="53" customWidth="1"/>
    <col min="12044" max="12044" width="11.6640625" style="53" bestFit="1" customWidth="1"/>
    <col min="12045" max="12046" width="10.44140625" style="53" customWidth="1"/>
    <col min="12047" max="12047" width="15" style="53" bestFit="1" customWidth="1"/>
    <col min="12048" max="12049" width="11.5546875" style="53"/>
    <col min="12050" max="12050" width="13.88671875" style="53" bestFit="1" customWidth="1"/>
    <col min="12051" max="12287" width="11.5546875" style="53"/>
    <col min="12288" max="12288" width="8.33203125" style="53" customWidth="1"/>
    <col min="12289" max="12289" width="21.109375" style="53" bestFit="1" customWidth="1"/>
    <col min="12290" max="12290" width="7.88671875" style="53" customWidth="1"/>
    <col min="12291" max="12291" width="23.5546875" style="53" bestFit="1" customWidth="1"/>
    <col min="12292" max="12292" width="10.33203125" style="53" customWidth="1"/>
    <col min="12293" max="12293" width="13.109375" style="53" customWidth="1"/>
    <col min="12294" max="12295" width="9.88671875" style="53" customWidth="1"/>
    <col min="12296" max="12296" width="15.5546875" style="53" bestFit="1" customWidth="1"/>
    <col min="12297" max="12298" width="11" style="53" customWidth="1"/>
    <col min="12299" max="12299" width="11.5546875" style="53" customWidth="1"/>
    <col min="12300" max="12300" width="11.6640625" style="53" bestFit="1" customWidth="1"/>
    <col min="12301" max="12302" width="10.44140625" style="53" customWidth="1"/>
    <col min="12303" max="12303" width="15" style="53" bestFit="1" customWidth="1"/>
    <col min="12304" max="12305" width="11.5546875" style="53"/>
    <col min="12306" max="12306" width="13.88671875" style="53" bestFit="1" customWidth="1"/>
    <col min="12307" max="12543" width="11.5546875" style="53"/>
    <col min="12544" max="12544" width="8.33203125" style="53" customWidth="1"/>
    <col min="12545" max="12545" width="21.109375" style="53" bestFit="1" customWidth="1"/>
    <col min="12546" max="12546" width="7.88671875" style="53" customWidth="1"/>
    <col min="12547" max="12547" width="23.5546875" style="53" bestFit="1" customWidth="1"/>
    <col min="12548" max="12548" width="10.33203125" style="53" customWidth="1"/>
    <col min="12549" max="12549" width="13.109375" style="53" customWidth="1"/>
    <col min="12550" max="12551" width="9.88671875" style="53" customWidth="1"/>
    <col min="12552" max="12552" width="15.5546875" style="53" bestFit="1" customWidth="1"/>
    <col min="12553" max="12554" width="11" style="53" customWidth="1"/>
    <col min="12555" max="12555" width="11.5546875" style="53" customWidth="1"/>
    <col min="12556" max="12556" width="11.6640625" style="53" bestFit="1" customWidth="1"/>
    <col min="12557" max="12558" width="10.44140625" style="53" customWidth="1"/>
    <col min="12559" max="12559" width="15" style="53" bestFit="1" customWidth="1"/>
    <col min="12560" max="12561" width="11.5546875" style="53"/>
    <col min="12562" max="12562" width="13.88671875" style="53" bestFit="1" customWidth="1"/>
    <col min="12563" max="12799" width="11.5546875" style="53"/>
    <col min="12800" max="12800" width="8.33203125" style="53" customWidth="1"/>
    <col min="12801" max="12801" width="21.109375" style="53" bestFit="1" customWidth="1"/>
    <col min="12802" max="12802" width="7.88671875" style="53" customWidth="1"/>
    <col min="12803" max="12803" width="23.5546875" style="53" bestFit="1" customWidth="1"/>
    <col min="12804" max="12804" width="10.33203125" style="53" customWidth="1"/>
    <col min="12805" max="12805" width="13.109375" style="53" customWidth="1"/>
    <col min="12806" max="12807" width="9.88671875" style="53" customWidth="1"/>
    <col min="12808" max="12808" width="15.5546875" style="53" bestFit="1" customWidth="1"/>
    <col min="12809" max="12810" width="11" style="53" customWidth="1"/>
    <col min="12811" max="12811" width="11.5546875" style="53" customWidth="1"/>
    <col min="12812" max="12812" width="11.6640625" style="53" bestFit="1" customWidth="1"/>
    <col min="12813" max="12814" width="10.44140625" style="53" customWidth="1"/>
    <col min="12815" max="12815" width="15" style="53" bestFit="1" customWidth="1"/>
    <col min="12816" max="12817" width="11.5546875" style="53"/>
    <col min="12818" max="12818" width="13.88671875" style="53" bestFit="1" customWidth="1"/>
    <col min="12819" max="13055" width="11.5546875" style="53"/>
    <col min="13056" max="13056" width="8.33203125" style="53" customWidth="1"/>
    <col min="13057" max="13057" width="21.109375" style="53" bestFit="1" customWidth="1"/>
    <col min="13058" max="13058" width="7.88671875" style="53" customWidth="1"/>
    <col min="13059" max="13059" width="23.5546875" style="53" bestFit="1" customWidth="1"/>
    <col min="13060" max="13060" width="10.33203125" style="53" customWidth="1"/>
    <col min="13061" max="13061" width="13.109375" style="53" customWidth="1"/>
    <col min="13062" max="13063" width="9.88671875" style="53" customWidth="1"/>
    <col min="13064" max="13064" width="15.5546875" style="53" bestFit="1" customWidth="1"/>
    <col min="13065" max="13066" width="11" style="53" customWidth="1"/>
    <col min="13067" max="13067" width="11.5546875" style="53" customWidth="1"/>
    <col min="13068" max="13068" width="11.6640625" style="53" bestFit="1" customWidth="1"/>
    <col min="13069" max="13070" width="10.44140625" style="53" customWidth="1"/>
    <col min="13071" max="13071" width="15" style="53" bestFit="1" customWidth="1"/>
    <col min="13072" max="13073" width="11.5546875" style="53"/>
    <col min="13074" max="13074" width="13.88671875" style="53" bestFit="1" customWidth="1"/>
    <col min="13075" max="13311" width="11.5546875" style="53"/>
    <col min="13312" max="13312" width="8.33203125" style="53" customWidth="1"/>
    <col min="13313" max="13313" width="21.109375" style="53" bestFit="1" customWidth="1"/>
    <col min="13314" max="13314" width="7.88671875" style="53" customWidth="1"/>
    <col min="13315" max="13315" width="23.5546875" style="53" bestFit="1" customWidth="1"/>
    <col min="13316" max="13316" width="10.33203125" style="53" customWidth="1"/>
    <col min="13317" max="13317" width="13.109375" style="53" customWidth="1"/>
    <col min="13318" max="13319" width="9.88671875" style="53" customWidth="1"/>
    <col min="13320" max="13320" width="15.5546875" style="53" bestFit="1" customWidth="1"/>
    <col min="13321" max="13322" width="11" style="53" customWidth="1"/>
    <col min="13323" max="13323" width="11.5546875" style="53" customWidth="1"/>
    <col min="13324" max="13324" width="11.6640625" style="53" bestFit="1" customWidth="1"/>
    <col min="13325" max="13326" width="10.44140625" style="53" customWidth="1"/>
    <col min="13327" max="13327" width="15" style="53" bestFit="1" customWidth="1"/>
    <col min="13328" max="13329" width="11.5546875" style="53"/>
    <col min="13330" max="13330" width="13.88671875" style="53" bestFit="1" customWidth="1"/>
    <col min="13331" max="13567" width="11.5546875" style="53"/>
    <col min="13568" max="13568" width="8.33203125" style="53" customWidth="1"/>
    <col min="13569" max="13569" width="21.109375" style="53" bestFit="1" customWidth="1"/>
    <col min="13570" max="13570" width="7.88671875" style="53" customWidth="1"/>
    <col min="13571" max="13571" width="23.5546875" style="53" bestFit="1" customWidth="1"/>
    <col min="13572" max="13572" width="10.33203125" style="53" customWidth="1"/>
    <col min="13573" max="13573" width="13.109375" style="53" customWidth="1"/>
    <col min="13574" max="13575" width="9.88671875" style="53" customWidth="1"/>
    <col min="13576" max="13576" width="15.5546875" style="53" bestFit="1" customWidth="1"/>
    <col min="13577" max="13578" width="11" style="53" customWidth="1"/>
    <col min="13579" max="13579" width="11.5546875" style="53" customWidth="1"/>
    <col min="13580" max="13580" width="11.6640625" style="53" bestFit="1" customWidth="1"/>
    <col min="13581" max="13582" width="10.44140625" style="53" customWidth="1"/>
    <col min="13583" max="13583" width="15" style="53" bestFit="1" customWidth="1"/>
    <col min="13584" max="13585" width="11.5546875" style="53"/>
    <col min="13586" max="13586" width="13.88671875" style="53" bestFit="1" customWidth="1"/>
    <col min="13587" max="13823" width="11.5546875" style="53"/>
    <col min="13824" max="13824" width="8.33203125" style="53" customWidth="1"/>
    <col min="13825" max="13825" width="21.109375" style="53" bestFit="1" customWidth="1"/>
    <col min="13826" max="13826" width="7.88671875" style="53" customWidth="1"/>
    <col min="13827" max="13827" width="23.5546875" style="53" bestFit="1" customWidth="1"/>
    <col min="13828" max="13828" width="10.33203125" style="53" customWidth="1"/>
    <col min="13829" max="13829" width="13.109375" style="53" customWidth="1"/>
    <col min="13830" max="13831" width="9.88671875" style="53" customWidth="1"/>
    <col min="13832" max="13832" width="15.5546875" style="53" bestFit="1" customWidth="1"/>
    <col min="13833" max="13834" width="11" style="53" customWidth="1"/>
    <col min="13835" max="13835" width="11.5546875" style="53" customWidth="1"/>
    <col min="13836" max="13836" width="11.6640625" style="53" bestFit="1" customWidth="1"/>
    <col min="13837" max="13838" width="10.44140625" style="53" customWidth="1"/>
    <col min="13839" max="13839" width="15" style="53" bestFit="1" customWidth="1"/>
    <col min="13840" max="13841" width="11.5546875" style="53"/>
    <col min="13842" max="13842" width="13.88671875" style="53" bestFit="1" customWidth="1"/>
    <col min="13843" max="14079" width="11.5546875" style="53"/>
    <col min="14080" max="14080" width="8.33203125" style="53" customWidth="1"/>
    <col min="14081" max="14081" width="21.109375" style="53" bestFit="1" customWidth="1"/>
    <col min="14082" max="14082" width="7.88671875" style="53" customWidth="1"/>
    <col min="14083" max="14083" width="23.5546875" style="53" bestFit="1" customWidth="1"/>
    <col min="14084" max="14084" width="10.33203125" style="53" customWidth="1"/>
    <col min="14085" max="14085" width="13.109375" style="53" customWidth="1"/>
    <col min="14086" max="14087" width="9.88671875" style="53" customWidth="1"/>
    <col min="14088" max="14088" width="15.5546875" style="53" bestFit="1" customWidth="1"/>
    <col min="14089" max="14090" width="11" style="53" customWidth="1"/>
    <col min="14091" max="14091" width="11.5546875" style="53" customWidth="1"/>
    <col min="14092" max="14092" width="11.6640625" style="53" bestFit="1" customWidth="1"/>
    <col min="14093" max="14094" width="10.44140625" style="53" customWidth="1"/>
    <col min="14095" max="14095" width="15" style="53" bestFit="1" customWidth="1"/>
    <col min="14096" max="14097" width="11.5546875" style="53"/>
    <col min="14098" max="14098" width="13.88671875" style="53" bestFit="1" customWidth="1"/>
    <col min="14099" max="14335" width="11.5546875" style="53"/>
    <col min="14336" max="14336" width="8.33203125" style="53" customWidth="1"/>
    <col min="14337" max="14337" width="21.109375" style="53" bestFit="1" customWidth="1"/>
    <col min="14338" max="14338" width="7.88671875" style="53" customWidth="1"/>
    <col min="14339" max="14339" width="23.5546875" style="53" bestFit="1" customWidth="1"/>
    <col min="14340" max="14340" width="10.33203125" style="53" customWidth="1"/>
    <col min="14341" max="14341" width="13.109375" style="53" customWidth="1"/>
    <col min="14342" max="14343" width="9.88671875" style="53" customWidth="1"/>
    <col min="14344" max="14344" width="15.5546875" style="53" bestFit="1" customWidth="1"/>
    <col min="14345" max="14346" width="11" style="53" customWidth="1"/>
    <col min="14347" max="14347" width="11.5546875" style="53" customWidth="1"/>
    <col min="14348" max="14348" width="11.6640625" style="53" bestFit="1" customWidth="1"/>
    <col min="14349" max="14350" width="10.44140625" style="53" customWidth="1"/>
    <col min="14351" max="14351" width="15" style="53" bestFit="1" customWidth="1"/>
    <col min="14352" max="14353" width="11.5546875" style="53"/>
    <col min="14354" max="14354" width="13.88671875" style="53" bestFit="1" customWidth="1"/>
    <col min="14355" max="14591" width="11.5546875" style="53"/>
    <col min="14592" max="14592" width="8.33203125" style="53" customWidth="1"/>
    <col min="14593" max="14593" width="21.109375" style="53" bestFit="1" customWidth="1"/>
    <col min="14594" max="14594" width="7.88671875" style="53" customWidth="1"/>
    <col min="14595" max="14595" width="23.5546875" style="53" bestFit="1" customWidth="1"/>
    <col min="14596" max="14596" width="10.33203125" style="53" customWidth="1"/>
    <col min="14597" max="14597" width="13.109375" style="53" customWidth="1"/>
    <col min="14598" max="14599" width="9.88671875" style="53" customWidth="1"/>
    <col min="14600" max="14600" width="15.5546875" style="53" bestFit="1" customWidth="1"/>
    <col min="14601" max="14602" width="11" style="53" customWidth="1"/>
    <col min="14603" max="14603" width="11.5546875" style="53" customWidth="1"/>
    <col min="14604" max="14604" width="11.6640625" style="53" bestFit="1" customWidth="1"/>
    <col min="14605" max="14606" width="10.44140625" style="53" customWidth="1"/>
    <col min="14607" max="14607" width="15" style="53" bestFit="1" customWidth="1"/>
    <col min="14608" max="14609" width="11.5546875" style="53"/>
    <col min="14610" max="14610" width="13.88671875" style="53" bestFit="1" customWidth="1"/>
    <col min="14611" max="14847" width="11.5546875" style="53"/>
    <col min="14848" max="14848" width="8.33203125" style="53" customWidth="1"/>
    <col min="14849" max="14849" width="21.109375" style="53" bestFit="1" customWidth="1"/>
    <col min="14850" max="14850" width="7.88671875" style="53" customWidth="1"/>
    <col min="14851" max="14851" width="23.5546875" style="53" bestFit="1" customWidth="1"/>
    <col min="14852" max="14852" width="10.33203125" style="53" customWidth="1"/>
    <col min="14853" max="14853" width="13.109375" style="53" customWidth="1"/>
    <col min="14854" max="14855" width="9.88671875" style="53" customWidth="1"/>
    <col min="14856" max="14856" width="15.5546875" style="53" bestFit="1" customWidth="1"/>
    <col min="14857" max="14858" width="11" style="53" customWidth="1"/>
    <col min="14859" max="14859" width="11.5546875" style="53" customWidth="1"/>
    <col min="14860" max="14860" width="11.6640625" style="53" bestFit="1" customWidth="1"/>
    <col min="14861" max="14862" width="10.44140625" style="53" customWidth="1"/>
    <col min="14863" max="14863" width="15" style="53" bestFit="1" customWidth="1"/>
    <col min="14864" max="14865" width="11.5546875" style="53"/>
    <col min="14866" max="14866" width="13.88671875" style="53" bestFit="1" customWidth="1"/>
    <col min="14867" max="15103" width="11.5546875" style="53"/>
    <col min="15104" max="15104" width="8.33203125" style="53" customWidth="1"/>
    <col min="15105" max="15105" width="21.109375" style="53" bestFit="1" customWidth="1"/>
    <col min="15106" max="15106" width="7.88671875" style="53" customWidth="1"/>
    <col min="15107" max="15107" width="23.5546875" style="53" bestFit="1" customWidth="1"/>
    <col min="15108" max="15108" width="10.33203125" style="53" customWidth="1"/>
    <col min="15109" max="15109" width="13.109375" style="53" customWidth="1"/>
    <col min="15110" max="15111" width="9.88671875" style="53" customWidth="1"/>
    <col min="15112" max="15112" width="15.5546875" style="53" bestFit="1" customWidth="1"/>
    <col min="15113" max="15114" width="11" style="53" customWidth="1"/>
    <col min="15115" max="15115" width="11.5546875" style="53" customWidth="1"/>
    <col min="15116" max="15116" width="11.6640625" style="53" bestFit="1" customWidth="1"/>
    <col min="15117" max="15118" width="10.44140625" style="53" customWidth="1"/>
    <col min="15119" max="15119" width="15" style="53" bestFit="1" customWidth="1"/>
    <col min="15120" max="15121" width="11.5546875" style="53"/>
    <col min="15122" max="15122" width="13.88671875" style="53" bestFit="1" customWidth="1"/>
    <col min="15123" max="15359" width="11.5546875" style="53"/>
    <col min="15360" max="15360" width="8.33203125" style="53" customWidth="1"/>
    <col min="15361" max="15361" width="21.109375" style="53" bestFit="1" customWidth="1"/>
    <col min="15362" max="15362" width="7.88671875" style="53" customWidth="1"/>
    <col min="15363" max="15363" width="23.5546875" style="53" bestFit="1" customWidth="1"/>
    <col min="15364" max="15364" width="10.33203125" style="53" customWidth="1"/>
    <col min="15365" max="15365" width="13.109375" style="53" customWidth="1"/>
    <col min="15366" max="15367" width="9.88671875" style="53" customWidth="1"/>
    <col min="15368" max="15368" width="15.5546875" style="53" bestFit="1" customWidth="1"/>
    <col min="15369" max="15370" width="11" style="53" customWidth="1"/>
    <col min="15371" max="15371" width="11.5546875" style="53" customWidth="1"/>
    <col min="15372" max="15372" width="11.6640625" style="53" bestFit="1" customWidth="1"/>
    <col min="15373" max="15374" width="10.44140625" style="53" customWidth="1"/>
    <col min="15375" max="15375" width="15" style="53" bestFit="1" customWidth="1"/>
    <col min="15376" max="15377" width="11.5546875" style="53"/>
    <col min="15378" max="15378" width="13.88671875" style="53" bestFit="1" customWidth="1"/>
    <col min="15379" max="15615" width="11.5546875" style="53"/>
    <col min="15616" max="15616" width="8.33203125" style="53" customWidth="1"/>
    <col min="15617" max="15617" width="21.109375" style="53" bestFit="1" customWidth="1"/>
    <col min="15618" max="15618" width="7.88671875" style="53" customWidth="1"/>
    <col min="15619" max="15619" width="23.5546875" style="53" bestFit="1" customWidth="1"/>
    <col min="15620" max="15620" width="10.33203125" style="53" customWidth="1"/>
    <col min="15621" max="15621" width="13.109375" style="53" customWidth="1"/>
    <col min="15622" max="15623" width="9.88671875" style="53" customWidth="1"/>
    <col min="15624" max="15624" width="15.5546875" style="53" bestFit="1" customWidth="1"/>
    <col min="15625" max="15626" width="11" style="53" customWidth="1"/>
    <col min="15627" max="15627" width="11.5546875" style="53" customWidth="1"/>
    <col min="15628" max="15628" width="11.6640625" style="53" bestFit="1" customWidth="1"/>
    <col min="15629" max="15630" width="10.44140625" style="53" customWidth="1"/>
    <col min="15631" max="15631" width="15" style="53" bestFit="1" customWidth="1"/>
    <col min="15632" max="15633" width="11.5546875" style="53"/>
    <col min="15634" max="15634" width="13.88671875" style="53" bestFit="1" customWidth="1"/>
    <col min="15635" max="15871" width="11.5546875" style="53"/>
    <col min="15872" max="15872" width="8.33203125" style="53" customWidth="1"/>
    <col min="15873" max="15873" width="21.109375" style="53" bestFit="1" customWidth="1"/>
    <col min="15874" max="15874" width="7.88671875" style="53" customWidth="1"/>
    <col min="15875" max="15875" width="23.5546875" style="53" bestFit="1" customWidth="1"/>
    <col min="15876" max="15876" width="10.33203125" style="53" customWidth="1"/>
    <col min="15877" max="15877" width="13.109375" style="53" customWidth="1"/>
    <col min="15878" max="15879" width="9.88671875" style="53" customWidth="1"/>
    <col min="15880" max="15880" width="15.5546875" style="53" bestFit="1" customWidth="1"/>
    <col min="15881" max="15882" width="11" style="53" customWidth="1"/>
    <col min="15883" max="15883" width="11.5546875" style="53" customWidth="1"/>
    <col min="15884" max="15884" width="11.6640625" style="53" bestFit="1" customWidth="1"/>
    <col min="15885" max="15886" width="10.44140625" style="53" customWidth="1"/>
    <col min="15887" max="15887" width="15" style="53" bestFit="1" customWidth="1"/>
    <col min="15888" max="15889" width="11.5546875" style="53"/>
    <col min="15890" max="15890" width="13.88671875" style="53" bestFit="1" customWidth="1"/>
    <col min="15891" max="16127" width="11.5546875" style="53"/>
    <col min="16128" max="16128" width="8.33203125" style="53" customWidth="1"/>
    <col min="16129" max="16129" width="21.109375" style="53" bestFit="1" customWidth="1"/>
    <col min="16130" max="16130" width="7.88671875" style="53" customWidth="1"/>
    <col min="16131" max="16131" width="23.5546875" style="53" bestFit="1" customWidth="1"/>
    <col min="16132" max="16132" width="10.33203125" style="53" customWidth="1"/>
    <col min="16133" max="16133" width="13.109375" style="53" customWidth="1"/>
    <col min="16134" max="16135" width="9.88671875" style="53" customWidth="1"/>
    <col min="16136" max="16136" width="15.5546875" style="53" bestFit="1" customWidth="1"/>
    <col min="16137" max="16138" width="11" style="53" customWidth="1"/>
    <col min="16139" max="16139" width="11.5546875" style="53" customWidth="1"/>
    <col min="16140" max="16140" width="11.6640625" style="53" bestFit="1" customWidth="1"/>
    <col min="16141" max="16142" width="10.44140625" style="53" customWidth="1"/>
    <col min="16143" max="16143" width="15" style="53" bestFit="1" customWidth="1"/>
    <col min="16144" max="16145" width="11.5546875" style="53"/>
    <col min="16146" max="16146" width="13.88671875" style="53" bestFit="1" customWidth="1"/>
    <col min="16147" max="16381" width="11.5546875" style="53"/>
    <col min="16382" max="16384" width="11.44140625" style="53" customWidth="1"/>
  </cols>
  <sheetData>
    <row r="1" spans="1:21" ht="26.25" customHeight="1" x14ac:dyDescent="0.2">
      <c r="A1" s="556" t="s">
        <v>367</v>
      </c>
      <c r="B1" s="556"/>
      <c r="C1" s="556"/>
      <c r="D1" s="556"/>
      <c r="E1" s="556"/>
      <c r="F1" s="556"/>
      <c r="G1" s="556"/>
      <c r="H1" s="556"/>
      <c r="I1" s="556"/>
      <c r="J1" s="556"/>
      <c r="K1" s="556"/>
      <c r="L1" s="556"/>
      <c r="M1" s="556"/>
      <c r="N1" s="556"/>
      <c r="O1" s="556"/>
      <c r="P1" s="164"/>
      <c r="Q1" s="164"/>
    </row>
    <row r="2" spans="1:21" s="54" customFormat="1" ht="42.6" customHeight="1" x14ac:dyDescent="0.3">
      <c r="A2" s="83" t="s">
        <v>2</v>
      </c>
      <c r="B2" s="84" t="str">
        <f>Basisdaten!B5</f>
        <v>Gemeinde Oberhaching</v>
      </c>
      <c r="C2" s="84"/>
      <c r="E2" s="167" t="s">
        <v>3</v>
      </c>
      <c r="F2" s="608">
        <f>Basisdaten!E5</f>
        <v>0</v>
      </c>
      <c r="G2" s="608"/>
      <c r="H2" s="608"/>
      <c r="I2" s="608"/>
      <c r="J2" s="608"/>
      <c r="K2" s="608"/>
      <c r="L2" s="167" t="s">
        <v>1</v>
      </c>
      <c r="M2" s="167"/>
      <c r="N2" s="609">
        <f>Basisdaten!E3</f>
        <v>0</v>
      </c>
      <c r="O2" s="609"/>
      <c r="P2" s="89"/>
      <c r="Q2" s="165"/>
      <c r="R2" s="165"/>
      <c r="S2" s="166"/>
      <c r="U2" s="90"/>
    </row>
    <row r="3" spans="1:21" s="54" customFormat="1" ht="19.5" customHeight="1" x14ac:dyDescent="0.3">
      <c r="A3" s="86" t="s">
        <v>4</v>
      </c>
      <c r="B3" s="84" t="s">
        <v>244</v>
      </c>
      <c r="C3" s="84"/>
      <c r="E3" s="86"/>
      <c r="F3" s="169"/>
      <c r="G3" s="170"/>
      <c r="H3" s="170"/>
      <c r="I3" s="170"/>
      <c r="J3" s="170"/>
      <c r="K3" s="168"/>
      <c r="L3" s="171"/>
      <c r="M3" s="167"/>
      <c r="N3" s="167"/>
      <c r="O3" s="167"/>
      <c r="Q3" s="165"/>
      <c r="R3" s="165"/>
      <c r="S3" s="166"/>
      <c r="U3" s="90"/>
    </row>
    <row r="4" spans="1:21" s="54" customFormat="1" ht="19.5" customHeight="1" x14ac:dyDescent="0.3">
      <c r="D4" s="412"/>
      <c r="E4" s="172"/>
      <c r="F4" s="86"/>
      <c r="G4" s="86"/>
      <c r="H4" s="86"/>
      <c r="I4" s="86"/>
      <c r="J4" s="86"/>
      <c r="K4" s="404" t="s">
        <v>324</v>
      </c>
      <c r="L4" s="405">
        <f>'SVS Innenglas'!F77</f>
        <v>0</v>
      </c>
      <c r="M4" s="171"/>
      <c r="N4" s="171"/>
      <c r="O4" s="173"/>
      <c r="Q4" s="165"/>
      <c r="R4" s="165"/>
      <c r="S4" s="166"/>
      <c r="U4" s="90"/>
    </row>
    <row r="5" spans="1:21" ht="13.5" customHeight="1" x14ac:dyDescent="0.2">
      <c r="B5" s="86"/>
      <c r="C5" s="83"/>
      <c r="D5" s="83"/>
      <c r="E5" s="86"/>
      <c r="F5" s="86"/>
      <c r="G5" s="86"/>
      <c r="H5" s="86"/>
      <c r="I5" s="86"/>
      <c r="J5" s="86"/>
      <c r="K5" s="168"/>
      <c r="L5" s="171" t="s">
        <v>105</v>
      </c>
      <c r="M5" s="171"/>
      <c r="N5" s="171"/>
      <c r="O5" s="173"/>
      <c r="Q5" s="174"/>
      <c r="R5" s="174"/>
      <c r="S5" s="175"/>
      <c r="U5" s="105"/>
    </row>
    <row r="6" spans="1:21" ht="5.25" customHeight="1" x14ac:dyDescent="0.2">
      <c r="B6" s="176"/>
      <c r="I6" s="104"/>
      <c r="J6" s="104"/>
      <c r="K6" s="177"/>
      <c r="L6" s="178"/>
      <c r="M6" s="178"/>
      <c r="N6" s="178"/>
      <c r="O6" s="178"/>
      <c r="Q6" s="174"/>
      <c r="R6" s="174"/>
      <c r="S6" s="175"/>
      <c r="U6" s="105"/>
    </row>
    <row r="7" spans="1:21" s="57" customFormat="1" ht="27.6" customHeight="1" x14ac:dyDescent="0.25">
      <c r="B7" s="179"/>
      <c r="C7" s="179"/>
      <c r="D7" s="179"/>
      <c r="E7" s="180"/>
      <c r="F7" s="610" t="s">
        <v>575</v>
      </c>
      <c r="G7" s="611"/>
      <c r="H7" s="181"/>
      <c r="I7" s="610" t="s">
        <v>77</v>
      </c>
      <c r="J7" s="611"/>
      <c r="K7" s="182"/>
      <c r="L7" s="183"/>
      <c r="M7" s="612" t="s">
        <v>106</v>
      </c>
      <c r="N7" s="612"/>
      <c r="O7" s="184"/>
    </row>
    <row r="8" spans="1:21" s="58" customFormat="1" ht="45" customHeight="1" x14ac:dyDescent="0.3">
      <c r="A8" s="55" t="s">
        <v>245</v>
      </c>
      <c r="B8" s="55" t="s">
        <v>238</v>
      </c>
      <c r="C8" s="55" t="s">
        <v>236</v>
      </c>
      <c r="D8" s="55" t="s">
        <v>103</v>
      </c>
      <c r="E8" s="93" t="s">
        <v>237</v>
      </c>
      <c r="F8" s="93" t="s">
        <v>107</v>
      </c>
      <c r="G8" s="93" t="s">
        <v>108</v>
      </c>
      <c r="H8" s="56" t="s">
        <v>76</v>
      </c>
      <c r="I8" s="93" t="s">
        <v>107</v>
      </c>
      <c r="J8" s="93" t="s">
        <v>108</v>
      </c>
      <c r="K8" s="94" t="s">
        <v>78</v>
      </c>
      <c r="L8" s="95" t="s">
        <v>79</v>
      </c>
      <c r="M8" s="93" t="s">
        <v>107</v>
      </c>
      <c r="N8" s="93" t="s">
        <v>108</v>
      </c>
      <c r="O8" s="95" t="s">
        <v>109</v>
      </c>
    </row>
    <row r="9" spans="1:21" s="58" customFormat="1" ht="27.6" customHeight="1" x14ac:dyDescent="0.3">
      <c r="A9" s="299" t="str">
        <f>'Kalk UHR KiGa Äuss.Stockweg'!A8</f>
        <v>Altbau</v>
      </c>
      <c r="B9" s="299" t="str">
        <f>'Kalk UHR KiGa Äuss.Stockweg'!B8</f>
        <v>KG</v>
      </c>
      <c r="C9" s="299" t="str">
        <f>IF('Kalk UHR KiGa Äuss.Stockweg'!C8="","",'Kalk UHR KiGa Äuss.Stockweg'!C8)</f>
        <v/>
      </c>
      <c r="D9" s="299" t="str">
        <f>'Kalk UHR KiGa Äuss.Stockweg'!D8</f>
        <v>Treppenhaus zum EG</v>
      </c>
      <c r="E9" s="228">
        <v>0</v>
      </c>
      <c r="F9" s="194">
        <v>0</v>
      </c>
      <c r="G9" s="194">
        <v>12</v>
      </c>
      <c r="H9" s="185">
        <f>+E9*F9+E9*G9</f>
        <v>0</v>
      </c>
      <c r="I9" s="524"/>
      <c r="J9" s="186"/>
      <c r="K9" s="187">
        <f>IFERROR((F9*E9/I9),0)+IFERROR((G9*E9/J9),0)</f>
        <v>0</v>
      </c>
      <c r="L9" s="522">
        <f>L$4</f>
        <v>0</v>
      </c>
      <c r="M9" s="188">
        <f>IF(ISERROR(L9/I9),0,L9/I9)</f>
        <v>0</v>
      </c>
      <c r="N9" s="188">
        <f>IF(ISERROR(L9/J9),0,L9/J9)</f>
        <v>0</v>
      </c>
      <c r="O9" s="188">
        <f>K9*L9</f>
        <v>0</v>
      </c>
    </row>
    <row r="10" spans="1:21" s="58" customFormat="1" ht="24" customHeight="1" x14ac:dyDescent="0.3">
      <c r="A10" s="299" t="str">
        <f>'Kalk UHR KiGa Äuss.Stockweg'!A9</f>
        <v>Altbau</v>
      </c>
      <c r="B10" s="299" t="str">
        <f>'Kalk UHR KiGa Äuss.Stockweg'!B9</f>
        <v>KG</v>
      </c>
      <c r="C10" s="299" t="str">
        <f>IF('Kalk UHR KiGa Äuss.Stockweg'!C9="","",'Kalk UHR KiGa Äuss.Stockweg'!C9)</f>
        <v/>
      </c>
      <c r="D10" s="299" t="str">
        <f>'Kalk UHR KiGa Äuss.Stockweg'!D9</f>
        <v>Treppenhaus Vorplatz</v>
      </c>
      <c r="E10" s="228">
        <v>0</v>
      </c>
      <c r="F10" s="194">
        <v>0</v>
      </c>
      <c r="G10" s="194">
        <v>12</v>
      </c>
      <c r="H10" s="185">
        <f t="shared" ref="H10:H69" si="0">+E10*F10+E10*G10</f>
        <v>0</v>
      </c>
      <c r="I10" s="524"/>
      <c r="J10" s="186"/>
      <c r="K10" s="187">
        <f t="shared" ref="K10:K69" si="1">IFERROR((F10*E10/I10),0)+IFERROR((G10*E10/J10),0)</f>
        <v>0</v>
      </c>
      <c r="L10" s="522">
        <f t="shared" ref="L10:L69" si="2">L$4</f>
        <v>0</v>
      </c>
      <c r="M10" s="188">
        <f t="shared" ref="M10:M69" si="3">IF(ISERROR(L10/I10),0,L10/I10)</f>
        <v>0</v>
      </c>
      <c r="N10" s="188">
        <f t="shared" ref="N10:N69" si="4">IF(ISERROR(L10/J10),0,L10/J10)</f>
        <v>0</v>
      </c>
      <c r="O10" s="188">
        <f t="shared" ref="O10:O69" si="5">K10*L10</f>
        <v>0</v>
      </c>
    </row>
    <row r="11" spans="1:21" s="58" customFormat="1" ht="24" customHeight="1" x14ac:dyDescent="0.3">
      <c r="A11" s="299" t="str">
        <f>'Kalk UHR KiGa Äuss.Stockweg'!A10</f>
        <v>Altbau</v>
      </c>
      <c r="B11" s="299" t="str">
        <f>'Kalk UHR KiGa Äuss.Stockweg'!B10</f>
        <v>KG</v>
      </c>
      <c r="C11" s="299" t="str">
        <f>IF('Kalk UHR KiGa Äuss.Stockweg'!C10="","",'Kalk UHR KiGa Äuss.Stockweg'!C10)</f>
        <v/>
      </c>
      <c r="D11" s="299" t="str">
        <f>'Kalk UHR KiGa Äuss.Stockweg'!D10</f>
        <v>Lager</v>
      </c>
      <c r="E11" s="228">
        <v>0</v>
      </c>
      <c r="F11" s="194">
        <v>0</v>
      </c>
      <c r="G11" s="194">
        <v>12</v>
      </c>
      <c r="H11" s="185">
        <f t="shared" ref="H11" si="6">+E11*F11+E11*G11</f>
        <v>0</v>
      </c>
      <c r="I11" s="524"/>
      <c r="J11" s="186"/>
      <c r="K11" s="187">
        <f t="shared" ref="K11" si="7">IFERROR((F11*E11/I11),0)+IFERROR((G11*E11/J11),0)</f>
        <v>0</v>
      </c>
      <c r="L11" s="522">
        <f t="shared" si="2"/>
        <v>0</v>
      </c>
      <c r="M11" s="188">
        <f t="shared" ref="M11" si="8">IF(ISERROR(L11/I11),0,L11/I11)</f>
        <v>0</v>
      </c>
      <c r="N11" s="188">
        <f t="shared" ref="N11" si="9">IF(ISERROR(L11/J11),0,L11/J11)</f>
        <v>0</v>
      </c>
      <c r="O11" s="188">
        <f t="shared" ref="O11" si="10">K11*L11</f>
        <v>0</v>
      </c>
    </row>
    <row r="12" spans="1:21" s="58" customFormat="1" ht="24" customHeight="1" x14ac:dyDescent="0.3">
      <c r="A12" s="299" t="str">
        <f>'Kalk UHR KiGa Äuss.Stockweg'!A11</f>
        <v>Altbau</v>
      </c>
      <c r="B12" s="299" t="str">
        <f>'Kalk UHR KiGa Äuss.Stockweg'!B11</f>
        <v>KG</v>
      </c>
      <c r="C12" s="299" t="str">
        <f>IF('Kalk UHR KiGa Äuss.Stockweg'!C11="","",'Kalk UHR KiGa Äuss.Stockweg'!C11)</f>
        <v/>
      </c>
      <c r="D12" s="299" t="str">
        <f>'Kalk UHR KiGa Äuss.Stockweg'!D11</f>
        <v>Heizung</v>
      </c>
      <c r="E12" s="228">
        <v>0</v>
      </c>
      <c r="F12" s="194">
        <v>0</v>
      </c>
      <c r="G12" s="194">
        <v>12</v>
      </c>
      <c r="H12" s="185">
        <f t="shared" si="0"/>
        <v>0</v>
      </c>
      <c r="I12" s="524"/>
      <c r="J12" s="186"/>
      <c r="K12" s="187">
        <f t="shared" si="1"/>
        <v>0</v>
      </c>
      <c r="L12" s="522">
        <f t="shared" si="2"/>
        <v>0</v>
      </c>
      <c r="M12" s="188">
        <f t="shared" si="3"/>
        <v>0</v>
      </c>
      <c r="N12" s="188">
        <f t="shared" si="4"/>
        <v>0</v>
      </c>
      <c r="O12" s="188">
        <f t="shared" si="5"/>
        <v>0</v>
      </c>
    </row>
    <row r="13" spans="1:21" s="58" customFormat="1" ht="24" customHeight="1" x14ac:dyDescent="0.3">
      <c r="A13" s="299" t="str">
        <f>'Kalk UHR KiGa Äuss.Stockweg'!A12</f>
        <v>Altbau</v>
      </c>
      <c r="B13" s="299" t="str">
        <f>'Kalk UHR KiGa Äuss.Stockweg'!B12</f>
        <v>KG</v>
      </c>
      <c r="C13" s="299" t="str">
        <f>IF('Kalk UHR KiGa Äuss.Stockweg'!C12="","",'Kalk UHR KiGa Äuss.Stockweg'!C12)</f>
        <v/>
      </c>
      <c r="D13" s="299" t="str">
        <f>'Kalk UHR KiGa Äuss.Stockweg'!D12</f>
        <v>Anschlussraum Strom</v>
      </c>
      <c r="E13" s="228">
        <v>0</v>
      </c>
      <c r="F13" s="194">
        <v>0</v>
      </c>
      <c r="G13" s="194">
        <v>12</v>
      </c>
      <c r="H13" s="185">
        <f t="shared" ref="H13" si="11">+E13*F13+E13*G13</f>
        <v>0</v>
      </c>
      <c r="I13" s="524"/>
      <c r="J13" s="186"/>
      <c r="K13" s="187">
        <f t="shared" ref="K13" si="12">IFERROR((F13*E13/I13),0)+IFERROR((G13*E13/J13),0)</f>
        <v>0</v>
      </c>
      <c r="L13" s="522">
        <f t="shared" si="2"/>
        <v>0</v>
      </c>
      <c r="M13" s="188">
        <f t="shared" ref="M13" si="13">IF(ISERROR(L13/I13),0,L13/I13)</f>
        <v>0</v>
      </c>
      <c r="N13" s="188">
        <f t="shared" ref="N13" si="14">IF(ISERROR(L13/J13),0,L13/J13)</f>
        <v>0</v>
      </c>
      <c r="O13" s="188">
        <f t="shared" ref="O13" si="15">K13*L13</f>
        <v>0</v>
      </c>
    </row>
    <row r="14" spans="1:21" s="58" customFormat="1" ht="24" customHeight="1" x14ac:dyDescent="0.3">
      <c r="A14" s="299" t="str">
        <f>'Kalk UHR KiGa Äuss.Stockweg'!A13</f>
        <v>Altbau</v>
      </c>
      <c r="B14" s="299" t="str">
        <f>'Kalk UHR KiGa Äuss.Stockweg'!B13</f>
        <v>KG</v>
      </c>
      <c r="C14" s="299" t="str">
        <f>IF('Kalk UHR KiGa Äuss.Stockweg'!C13="","",'Kalk UHR KiGa Äuss.Stockweg'!C13)</f>
        <v/>
      </c>
      <c r="D14" s="299" t="str">
        <f>'Kalk UHR KiGa Äuss.Stockweg'!D13</f>
        <v>Zählerraum</v>
      </c>
      <c r="E14" s="228">
        <v>0</v>
      </c>
      <c r="F14" s="194">
        <v>0</v>
      </c>
      <c r="G14" s="194">
        <v>12</v>
      </c>
      <c r="H14" s="185">
        <f t="shared" si="0"/>
        <v>0</v>
      </c>
      <c r="I14" s="524"/>
      <c r="J14" s="186"/>
      <c r="K14" s="187">
        <f t="shared" si="1"/>
        <v>0</v>
      </c>
      <c r="L14" s="522">
        <f t="shared" si="2"/>
        <v>0</v>
      </c>
      <c r="M14" s="188">
        <f t="shared" si="3"/>
        <v>0</v>
      </c>
      <c r="N14" s="188">
        <f t="shared" si="4"/>
        <v>0</v>
      </c>
      <c r="O14" s="188">
        <f t="shared" si="5"/>
        <v>0</v>
      </c>
    </row>
    <row r="15" spans="1:21" s="58" customFormat="1" ht="24" customHeight="1" x14ac:dyDescent="0.3">
      <c r="A15" s="299" t="str">
        <f>'Kalk UHR KiGa Äuss.Stockweg'!A14</f>
        <v>Altbau</v>
      </c>
      <c r="B15" s="299" t="str">
        <f>'Kalk UHR KiGa Äuss.Stockweg'!B14</f>
        <v>EG</v>
      </c>
      <c r="C15" s="299" t="str">
        <f>IF('Kalk UHR KiGa Äuss.Stockweg'!C14="","",'Kalk UHR KiGa Äuss.Stockweg'!C14)</f>
        <v/>
      </c>
      <c r="D15" s="299" t="str">
        <f>'Kalk UHR KiGa Äuss.Stockweg'!D14</f>
        <v>Treppenhaus Vorplatz</v>
      </c>
      <c r="E15" s="228">
        <v>0</v>
      </c>
      <c r="F15" s="194">
        <v>0</v>
      </c>
      <c r="G15" s="194">
        <v>12</v>
      </c>
      <c r="H15" s="185">
        <f t="shared" ref="H15" si="16">+E15*F15+E15*G15</f>
        <v>0</v>
      </c>
      <c r="I15" s="524"/>
      <c r="J15" s="186"/>
      <c r="K15" s="187">
        <f t="shared" ref="K15" si="17">IFERROR((F15*E15/I15),0)+IFERROR((G15*E15/J15),0)</f>
        <v>0</v>
      </c>
      <c r="L15" s="522">
        <f t="shared" si="2"/>
        <v>0</v>
      </c>
      <c r="M15" s="188">
        <f t="shared" ref="M15" si="18">IF(ISERROR(L15/I15),0,L15/I15)</f>
        <v>0</v>
      </c>
      <c r="N15" s="188">
        <f t="shared" ref="N15" si="19">IF(ISERROR(L15/J15),0,L15/J15)</f>
        <v>0</v>
      </c>
      <c r="O15" s="188">
        <f t="shared" ref="O15" si="20">K15*L15</f>
        <v>0</v>
      </c>
    </row>
    <row r="16" spans="1:21" s="58" customFormat="1" ht="24" customHeight="1" x14ac:dyDescent="0.3">
      <c r="A16" s="299" t="str">
        <f>'Kalk UHR KiGa Äuss.Stockweg'!A15</f>
        <v>Altbau</v>
      </c>
      <c r="B16" s="299" t="str">
        <f>'Kalk UHR KiGa Äuss.Stockweg'!B15</f>
        <v>EG</v>
      </c>
      <c r="C16" s="299" t="str">
        <f>IF('Kalk UHR KiGa Äuss.Stockweg'!C15="","",'Kalk UHR KiGa Äuss.Stockweg'!C15)</f>
        <v/>
      </c>
      <c r="D16" s="299" t="str">
        <f>'Kalk UHR KiGa Äuss.Stockweg'!D15</f>
        <v>Windfang</v>
      </c>
      <c r="E16" s="228">
        <v>20.8</v>
      </c>
      <c r="F16" s="194">
        <v>0</v>
      </c>
      <c r="G16" s="194">
        <v>12</v>
      </c>
      <c r="H16" s="185">
        <f t="shared" si="0"/>
        <v>249.60000000000002</v>
      </c>
      <c r="I16" s="524"/>
      <c r="J16" s="186"/>
      <c r="K16" s="187">
        <f t="shared" si="1"/>
        <v>0</v>
      </c>
      <c r="L16" s="522">
        <f t="shared" si="2"/>
        <v>0</v>
      </c>
      <c r="M16" s="188">
        <f t="shared" si="3"/>
        <v>0</v>
      </c>
      <c r="N16" s="188">
        <f t="shared" si="4"/>
        <v>0</v>
      </c>
      <c r="O16" s="188">
        <f t="shared" si="5"/>
        <v>0</v>
      </c>
    </row>
    <row r="17" spans="1:15" s="58" customFormat="1" ht="24" customHeight="1" x14ac:dyDescent="0.3">
      <c r="A17" s="299" t="str">
        <f>'Kalk UHR KiGa Äuss.Stockweg'!A16</f>
        <v>Altbau</v>
      </c>
      <c r="B17" s="299" t="str">
        <f>'Kalk UHR KiGa Äuss.Stockweg'!B16</f>
        <v>EG</v>
      </c>
      <c r="C17" s="299" t="str">
        <f>IF('Kalk UHR KiGa Äuss.Stockweg'!C16="","",'Kalk UHR KiGa Äuss.Stockweg'!C16)</f>
        <v/>
      </c>
      <c r="D17" s="299" t="str">
        <f>'Kalk UHR KiGa Äuss.Stockweg'!D16</f>
        <v>Halle</v>
      </c>
      <c r="E17" s="228">
        <v>0</v>
      </c>
      <c r="F17" s="194">
        <v>0</v>
      </c>
      <c r="G17" s="194">
        <v>12</v>
      </c>
      <c r="H17" s="185">
        <f t="shared" si="0"/>
        <v>0</v>
      </c>
      <c r="I17" s="524"/>
      <c r="J17" s="186"/>
      <c r="K17" s="187">
        <f t="shared" si="1"/>
        <v>0</v>
      </c>
      <c r="L17" s="522">
        <f t="shared" si="2"/>
        <v>0</v>
      </c>
      <c r="M17" s="188">
        <f t="shared" si="3"/>
        <v>0</v>
      </c>
      <c r="N17" s="188">
        <f t="shared" si="4"/>
        <v>0</v>
      </c>
      <c r="O17" s="188">
        <f t="shared" si="5"/>
        <v>0</v>
      </c>
    </row>
    <row r="18" spans="1:15" s="58" customFormat="1" ht="24" customHeight="1" x14ac:dyDescent="0.3">
      <c r="A18" s="299" t="str">
        <f>'Kalk UHR KiGa Äuss.Stockweg'!A17</f>
        <v>Altbau</v>
      </c>
      <c r="B18" s="299" t="str">
        <f>'Kalk UHR KiGa Äuss.Stockweg'!B17</f>
        <v>EG</v>
      </c>
      <c r="C18" s="299" t="str">
        <f>IF('Kalk UHR KiGa Äuss.Stockweg'!C17="","",'Kalk UHR KiGa Äuss.Stockweg'!C17)</f>
        <v/>
      </c>
      <c r="D18" s="299" t="str">
        <f>'Kalk UHR KiGa Äuss.Stockweg'!D17</f>
        <v>Mehrzweckraum / Gymnastik</v>
      </c>
      <c r="E18" s="228">
        <v>0.3</v>
      </c>
      <c r="F18" s="194">
        <v>0</v>
      </c>
      <c r="G18" s="194">
        <v>12</v>
      </c>
      <c r="H18" s="185">
        <f>+E18*F18+E18*G18</f>
        <v>3.5999999999999996</v>
      </c>
      <c r="I18" s="524"/>
      <c r="J18" s="186"/>
      <c r="K18" s="187">
        <f t="shared" si="1"/>
        <v>0</v>
      </c>
      <c r="L18" s="522">
        <f t="shared" si="2"/>
        <v>0</v>
      </c>
      <c r="M18" s="188">
        <f>IF(ISERROR(L18/I18),0,L18/I18)</f>
        <v>0</v>
      </c>
      <c r="N18" s="188">
        <f>IF(ISERROR(L18/J18),0,L18/J18)</f>
        <v>0</v>
      </c>
      <c r="O18" s="188">
        <f>K18*L18</f>
        <v>0</v>
      </c>
    </row>
    <row r="19" spans="1:15" s="58" customFormat="1" ht="24" customHeight="1" x14ac:dyDescent="0.3">
      <c r="A19" s="299" t="str">
        <f>'Kalk UHR KiGa Äuss.Stockweg'!A18</f>
        <v>Altbau</v>
      </c>
      <c r="B19" s="299" t="str">
        <f>'Kalk UHR KiGa Äuss.Stockweg'!B18</f>
        <v>EG</v>
      </c>
      <c r="C19" s="299" t="str">
        <f>IF('Kalk UHR KiGa Äuss.Stockweg'!C18="","",'Kalk UHR KiGa Äuss.Stockweg'!C18)</f>
        <v/>
      </c>
      <c r="D19" s="299" t="str">
        <f>'Kalk UHR KiGa Äuss.Stockweg'!D18</f>
        <v>Garderobe 2</v>
      </c>
      <c r="E19" s="228">
        <v>0</v>
      </c>
      <c r="F19" s="194">
        <v>0</v>
      </c>
      <c r="G19" s="194">
        <v>12</v>
      </c>
      <c r="H19" s="185">
        <f t="shared" si="0"/>
        <v>0</v>
      </c>
      <c r="I19" s="524"/>
      <c r="J19" s="186"/>
      <c r="K19" s="187">
        <f t="shared" si="1"/>
        <v>0</v>
      </c>
      <c r="L19" s="522">
        <f t="shared" si="2"/>
        <v>0</v>
      </c>
      <c r="M19" s="188">
        <f t="shared" si="3"/>
        <v>0</v>
      </c>
      <c r="N19" s="188">
        <f t="shared" si="4"/>
        <v>0</v>
      </c>
      <c r="O19" s="188">
        <f t="shared" si="5"/>
        <v>0</v>
      </c>
    </row>
    <row r="20" spans="1:15" s="58" customFormat="1" ht="24" customHeight="1" x14ac:dyDescent="0.3">
      <c r="A20" s="299" t="str">
        <f>'Kalk UHR KiGa Äuss.Stockweg'!A19</f>
        <v>Altbau</v>
      </c>
      <c r="B20" s="299" t="str">
        <f>'Kalk UHR KiGa Äuss.Stockweg'!B19</f>
        <v>EG</v>
      </c>
      <c r="C20" s="299" t="str">
        <f>IF('Kalk UHR KiGa Äuss.Stockweg'!C19="","",'Kalk UHR KiGa Äuss.Stockweg'!C19)</f>
        <v/>
      </c>
      <c r="D20" s="299" t="str">
        <f>'Kalk UHR KiGa Äuss.Stockweg'!D19</f>
        <v>Flur</v>
      </c>
      <c r="E20" s="228">
        <v>0</v>
      </c>
      <c r="F20" s="194">
        <v>0</v>
      </c>
      <c r="G20" s="194">
        <v>12</v>
      </c>
      <c r="H20" s="185">
        <f t="shared" si="0"/>
        <v>0</v>
      </c>
      <c r="I20" s="524"/>
      <c r="J20" s="186"/>
      <c r="K20" s="187">
        <f t="shared" si="1"/>
        <v>0</v>
      </c>
      <c r="L20" s="522">
        <f t="shared" si="2"/>
        <v>0</v>
      </c>
      <c r="M20" s="188">
        <f t="shared" si="3"/>
        <v>0</v>
      </c>
      <c r="N20" s="188">
        <f t="shared" si="4"/>
        <v>0</v>
      </c>
      <c r="O20" s="188">
        <f t="shared" si="5"/>
        <v>0</v>
      </c>
    </row>
    <row r="21" spans="1:15" s="58" customFormat="1" ht="24" customHeight="1" x14ac:dyDescent="0.3">
      <c r="A21" s="299" t="str">
        <f>'Kalk UHR KiGa Äuss.Stockweg'!A20</f>
        <v>Altbau</v>
      </c>
      <c r="B21" s="299" t="str">
        <f>'Kalk UHR KiGa Äuss.Stockweg'!B20</f>
        <v>EG</v>
      </c>
      <c r="C21" s="299" t="str">
        <f>IF('Kalk UHR KiGa Äuss.Stockweg'!C20="","",'Kalk UHR KiGa Äuss.Stockweg'!C20)</f>
        <v/>
      </c>
      <c r="D21" s="299" t="str">
        <f>'Kalk UHR KiGa Äuss.Stockweg'!D20</f>
        <v>Garderobe 1</v>
      </c>
      <c r="E21" s="228">
        <v>0</v>
      </c>
      <c r="F21" s="194">
        <v>0</v>
      </c>
      <c r="G21" s="194">
        <v>12</v>
      </c>
      <c r="H21" s="185">
        <f t="shared" si="0"/>
        <v>0</v>
      </c>
      <c r="I21" s="524"/>
      <c r="J21" s="186"/>
      <c r="K21" s="187">
        <f t="shared" si="1"/>
        <v>0</v>
      </c>
      <c r="L21" s="522">
        <f t="shared" si="2"/>
        <v>0</v>
      </c>
      <c r="M21" s="188">
        <f t="shared" si="3"/>
        <v>0</v>
      </c>
      <c r="N21" s="188">
        <f t="shared" si="4"/>
        <v>0</v>
      </c>
      <c r="O21" s="188">
        <f t="shared" si="5"/>
        <v>0</v>
      </c>
    </row>
    <row r="22" spans="1:15" s="58" customFormat="1" ht="24" customHeight="1" x14ac:dyDescent="0.3">
      <c r="A22" s="299" t="str">
        <f>'Kalk UHR KiGa Äuss.Stockweg'!A21</f>
        <v>Altbau</v>
      </c>
      <c r="B22" s="299" t="str">
        <f>'Kalk UHR KiGa Äuss.Stockweg'!B21</f>
        <v>EG</v>
      </c>
      <c r="C22" s="299" t="str">
        <f>IF('Kalk UHR KiGa Äuss.Stockweg'!C21="","",'Kalk UHR KiGa Äuss.Stockweg'!C21)</f>
        <v/>
      </c>
      <c r="D22" s="299" t="str">
        <f>'Kalk UHR KiGa Äuss.Stockweg'!D21</f>
        <v>WC Waschraum 1</v>
      </c>
      <c r="E22" s="228">
        <v>0</v>
      </c>
      <c r="F22" s="194">
        <v>0</v>
      </c>
      <c r="G22" s="194">
        <v>12</v>
      </c>
      <c r="H22" s="185">
        <f t="shared" si="0"/>
        <v>0</v>
      </c>
      <c r="I22" s="524"/>
      <c r="J22" s="186"/>
      <c r="K22" s="187">
        <f t="shared" si="1"/>
        <v>0</v>
      </c>
      <c r="L22" s="522">
        <f t="shared" si="2"/>
        <v>0</v>
      </c>
      <c r="M22" s="188">
        <f t="shared" si="3"/>
        <v>0</v>
      </c>
      <c r="N22" s="188">
        <f t="shared" si="4"/>
        <v>0</v>
      </c>
      <c r="O22" s="188">
        <f t="shared" si="5"/>
        <v>0</v>
      </c>
    </row>
    <row r="23" spans="1:15" s="58" customFormat="1" ht="32.4" customHeight="1" x14ac:dyDescent="0.3">
      <c r="A23" s="299" t="str">
        <f>'Kalk UHR KiGa Äuss.Stockweg'!A22</f>
        <v>Altbau</v>
      </c>
      <c r="B23" s="299" t="str">
        <f>'Kalk UHR KiGa Äuss.Stockweg'!B22</f>
        <v>EG</v>
      </c>
      <c r="C23" s="299" t="str">
        <f>IF('Kalk UHR KiGa Äuss.Stockweg'!C22="","",'Kalk UHR KiGa Äuss.Stockweg'!C22)</f>
        <v/>
      </c>
      <c r="D23" s="299" t="str">
        <f>'Kalk UHR KiGa Äuss.Stockweg'!D22</f>
        <v>Gruppenraum 1</v>
      </c>
      <c r="E23" s="228">
        <v>0</v>
      </c>
      <c r="F23" s="194">
        <v>0</v>
      </c>
      <c r="G23" s="194">
        <v>12</v>
      </c>
      <c r="H23" s="185">
        <f t="shared" si="0"/>
        <v>0</v>
      </c>
      <c r="I23" s="524"/>
      <c r="J23" s="186"/>
      <c r="K23" s="187">
        <f t="shared" si="1"/>
        <v>0</v>
      </c>
      <c r="L23" s="522">
        <f t="shared" si="2"/>
        <v>0</v>
      </c>
      <c r="M23" s="188">
        <f t="shared" si="3"/>
        <v>0</v>
      </c>
      <c r="N23" s="188">
        <f t="shared" si="4"/>
        <v>0</v>
      </c>
      <c r="O23" s="188">
        <f t="shared" si="5"/>
        <v>0</v>
      </c>
    </row>
    <row r="24" spans="1:15" s="58" customFormat="1" ht="26.4" customHeight="1" x14ac:dyDescent="0.3">
      <c r="A24" s="299" t="str">
        <f>'Kalk UHR KiGa Äuss.Stockweg'!A23</f>
        <v>Altbau</v>
      </c>
      <c r="B24" s="299" t="str">
        <f>'Kalk UHR KiGa Äuss.Stockweg'!B23</f>
        <v>EG</v>
      </c>
      <c r="C24" s="299" t="str">
        <f>IF('Kalk UHR KiGa Äuss.Stockweg'!C23="","",'Kalk UHR KiGa Äuss.Stockweg'!C23)</f>
        <v/>
      </c>
      <c r="D24" s="299" t="str">
        <f>'Kalk UHR KiGa Äuss.Stockweg'!D23</f>
        <v>Treppe zur Galerie</v>
      </c>
      <c r="E24" s="228">
        <v>0</v>
      </c>
      <c r="F24" s="194">
        <v>0</v>
      </c>
      <c r="G24" s="194">
        <v>12</v>
      </c>
      <c r="H24" s="185">
        <f t="shared" si="0"/>
        <v>0</v>
      </c>
      <c r="I24" s="524"/>
      <c r="J24" s="186"/>
      <c r="K24" s="187">
        <f t="shared" si="1"/>
        <v>0</v>
      </c>
      <c r="L24" s="522">
        <f t="shared" si="2"/>
        <v>0</v>
      </c>
      <c r="M24" s="188">
        <f t="shared" si="3"/>
        <v>0</v>
      </c>
      <c r="N24" s="188">
        <f t="shared" si="4"/>
        <v>0</v>
      </c>
      <c r="O24" s="188">
        <f t="shared" si="5"/>
        <v>0</v>
      </c>
    </row>
    <row r="25" spans="1:15" s="58" customFormat="1" ht="24" customHeight="1" x14ac:dyDescent="0.3">
      <c r="A25" s="299" t="str">
        <f>'Kalk UHR KiGa Äuss.Stockweg'!A24</f>
        <v>Altbau</v>
      </c>
      <c r="B25" s="299" t="str">
        <f>'Kalk UHR KiGa Äuss.Stockweg'!B24</f>
        <v>EG</v>
      </c>
      <c r="C25" s="299" t="str">
        <f>IF('Kalk UHR KiGa Äuss.Stockweg'!C24="","",'Kalk UHR KiGa Äuss.Stockweg'!C24)</f>
        <v/>
      </c>
      <c r="D25" s="299" t="str">
        <f>'Kalk UHR KiGa Äuss.Stockweg'!D24</f>
        <v>Intensiv 1</v>
      </c>
      <c r="E25" s="228">
        <v>0</v>
      </c>
      <c r="F25" s="194">
        <v>0</v>
      </c>
      <c r="G25" s="194">
        <v>12</v>
      </c>
      <c r="H25" s="185">
        <f t="shared" si="0"/>
        <v>0</v>
      </c>
      <c r="I25" s="524"/>
      <c r="J25" s="186"/>
      <c r="K25" s="187">
        <f t="shared" si="1"/>
        <v>0</v>
      </c>
      <c r="L25" s="522">
        <f t="shared" si="2"/>
        <v>0</v>
      </c>
      <c r="M25" s="188">
        <f t="shared" si="3"/>
        <v>0</v>
      </c>
      <c r="N25" s="188">
        <f t="shared" si="4"/>
        <v>0</v>
      </c>
      <c r="O25" s="188">
        <f t="shared" si="5"/>
        <v>0</v>
      </c>
    </row>
    <row r="26" spans="1:15" s="58" customFormat="1" ht="24" customHeight="1" x14ac:dyDescent="0.3">
      <c r="A26" s="299" t="str">
        <f>'Kalk UHR KiGa Äuss.Stockweg'!A25</f>
        <v>Altbau</v>
      </c>
      <c r="B26" s="299" t="str">
        <f>'Kalk UHR KiGa Äuss.Stockweg'!B25</f>
        <v>EG</v>
      </c>
      <c r="C26" s="299" t="str">
        <f>IF('Kalk UHR KiGa Äuss.Stockweg'!C25="","",'Kalk UHR KiGa Äuss.Stockweg'!C25)</f>
        <v/>
      </c>
      <c r="D26" s="299" t="str">
        <f>'Kalk UHR KiGa Äuss.Stockweg'!D25</f>
        <v>Intensiv 2</v>
      </c>
      <c r="E26" s="228">
        <v>0</v>
      </c>
      <c r="F26" s="194">
        <v>0</v>
      </c>
      <c r="G26" s="194">
        <v>12</v>
      </c>
      <c r="H26" s="185">
        <f t="shared" si="0"/>
        <v>0</v>
      </c>
      <c r="I26" s="524"/>
      <c r="J26" s="186"/>
      <c r="K26" s="187">
        <f t="shared" si="1"/>
        <v>0</v>
      </c>
      <c r="L26" s="522">
        <f t="shared" si="2"/>
        <v>0</v>
      </c>
      <c r="M26" s="188">
        <f t="shared" si="3"/>
        <v>0</v>
      </c>
      <c r="N26" s="188">
        <f t="shared" si="4"/>
        <v>0</v>
      </c>
      <c r="O26" s="188">
        <f t="shared" si="5"/>
        <v>0</v>
      </c>
    </row>
    <row r="27" spans="1:15" s="58" customFormat="1" ht="24.6" customHeight="1" x14ac:dyDescent="0.3">
      <c r="A27" s="299" t="str">
        <f>'Kalk UHR KiGa Äuss.Stockweg'!A26</f>
        <v>Altbau</v>
      </c>
      <c r="B27" s="299" t="str">
        <f>'Kalk UHR KiGa Äuss.Stockweg'!B26</f>
        <v>EG</v>
      </c>
      <c r="C27" s="299" t="str">
        <f>IF('Kalk UHR KiGa Äuss.Stockweg'!C26="","",'Kalk UHR KiGa Äuss.Stockweg'!C26)</f>
        <v/>
      </c>
      <c r="D27" s="299" t="str">
        <f>'Kalk UHR KiGa Äuss.Stockweg'!D26</f>
        <v>Abstellraum 1</v>
      </c>
      <c r="E27" s="228">
        <v>0</v>
      </c>
      <c r="F27" s="194">
        <v>0</v>
      </c>
      <c r="G27" s="194">
        <v>12</v>
      </c>
      <c r="H27" s="185">
        <f t="shared" si="0"/>
        <v>0</v>
      </c>
      <c r="I27" s="524"/>
      <c r="J27" s="186"/>
      <c r="K27" s="187">
        <f t="shared" si="1"/>
        <v>0</v>
      </c>
      <c r="L27" s="522">
        <f t="shared" si="2"/>
        <v>0</v>
      </c>
      <c r="M27" s="188">
        <f t="shared" si="3"/>
        <v>0</v>
      </c>
      <c r="N27" s="188">
        <f t="shared" si="4"/>
        <v>0</v>
      </c>
      <c r="O27" s="188">
        <f t="shared" si="5"/>
        <v>0</v>
      </c>
    </row>
    <row r="28" spans="1:15" s="58" customFormat="1" ht="24" customHeight="1" x14ac:dyDescent="0.3">
      <c r="A28" s="299" t="str">
        <f>'Kalk UHR KiGa Äuss.Stockweg'!A27</f>
        <v>Altbau</v>
      </c>
      <c r="B28" s="299" t="str">
        <f>'Kalk UHR KiGa Äuss.Stockweg'!B27</f>
        <v>EG</v>
      </c>
      <c r="C28" s="299" t="str">
        <f>IF('Kalk UHR KiGa Äuss.Stockweg'!C27="","",'Kalk UHR KiGa Äuss.Stockweg'!C27)</f>
        <v/>
      </c>
      <c r="D28" s="299" t="str">
        <f>'Kalk UHR KiGa Äuss.Stockweg'!D27</f>
        <v>Abstellraum 2</v>
      </c>
      <c r="E28" s="228">
        <v>0</v>
      </c>
      <c r="F28" s="194">
        <v>0</v>
      </c>
      <c r="G28" s="194">
        <v>12</v>
      </c>
      <c r="H28" s="185">
        <f t="shared" si="0"/>
        <v>0</v>
      </c>
      <c r="I28" s="524"/>
      <c r="J28" s="186"/>
      <c r="K28" s="187">
        <f t="shared" si="1"/>
        <v>0</v>
      </c>
      <c r="L28" s="522">
        <f t="shared" si="2"/>
        <v>0</v>
      </c>
      <c r="M28" s="188">
        <f t="shared" si="3"/>
        <v>0</v>
      </c>
      <c r="N28" s="188">
        <f t="shared" si="4"/>
        <v>0</v>
      </c>
      <c r="O28" s="188">
        <f t="shared" si="5"/>
        <v>0</v>
      </c>
    </row>
    <row r="29" spans="1:15" s="58" customFormat="1" ht="24" customHeight="1" x14ac:dyDescent="0.3">
      <c r="A29" s="299" t="str">
        <f>'Kalk UHR KiGa Äuss.Stockweg'!A28</f>
        <v>Altbau</v>
      </c>
      <c r="B29" s="299" t="str">
        <f>'Kalk UHR KiGa Äuss.Stockweg'!B28</f>
        <v>EG</v>
      </c>
      <c r="C29" s="299" t="str">
        <f>IF('Kalk UHR KiGa Äuss.Stockweg'!C28="","",'Kalk UHR KiGa Äuss.Stockweg'!C28)</f>
        <v/>
      </c>
      <c r="D29" s="299" t="str">
        <f>'Kalk UHR KiGa Äuss.Stockweg'!D28</f>
        <v>Gruppenraum 2</v>
      </c>
      <c r="E29" s="228">
        <v>1.6</v>
      </c>
      <c r="F29" s="194">
        <v>0</v>
      </c>
      <c r="G29" s="194">
        <v>12</v>
      </c>
      <c r="H29" s="185">
        <f t="shared" si="0"/>
        <v>19.200000000000003</v>
      </c>
      <c r="I29" s="524"/>
      <c r="J29" s="186"/>
      <c r="K29" s="187">
        <f t="shared" si="1"/>
        <v>0</v>
      </c>
      <c r="L29" s="522">
        <f t="shared" si="2"/>
        <v>0</v>
      </c>
      <c r="M29" s="188">
        <f t="shared" si="3"/>
        <v>0</v>
      </c>
      <c r="N29" s="188">
        <f t="shared" si="4"/>
        <v>0</v>
      </c>
      <c r="O29" s="188">
        <f t="shared" si="5"/>
        <v>0</v>
      </c>
    </row>
    <row r="30" spans="1:15" s="58" customFormat="1" ht="24" customHeight="1" x14ac:dyDescent="0.3">
      <c r="A30" s="299" t="str">
        <f>'Kalk UHR KiGa Äuss.Stockweg'!A29</f>
        <v>Altbau</v>
      </c>
      <c r="B30" s="299" t="str">
        <f>'Kalk UHR KiGa Äuss.Stockweg'!B29</f>
        <v>EG</v>
      </c>
      <c r="C30" s="299" t="str">
        <f>IF('Kalk UHR KiGa Äuss.Stockweg'!C29="","",'Kalk UHR KiGa Äuss.Stockweg'!C29)</f>
        <v/>
      </c>
      <c r="D30" s="299" t="str">
        <f>'Kalk UHR KiGa Äuss.Stockweg'!D29</f>
        <v>Treppe zur Galerie</v>
      </c>
      <c r="E30" s="228">
        <v>0</v>
      </c>
      <c r="F30" s="194">
        <v>0</v>
      </c>
      <c r="G30" s="194">
        <v>12</v>
      </c>
      <c r="H30" s="185">
        <f t="shared" si="0"/>
        <v>0</v>
      </c>
      <c r="I30" s="524"/>
      <c r="J30" s="186"/>
      <c r="K30" s="187">
        <f t="shared" si="1"/>
        <v>0</v>
      </c>
      <c r="L30" s="522">
        <f t="shared" si="2"/>
        <v>0</v>
      </c>
      <c r="M30" s="188">
        <f t="shared" si="3"/>
        <v>0</v>
      </c>
      <c r="N30" s="188">
        <f t="shared" si="4"/>
        <v>0</v>
      </c>
      <c r="O30" s="188">
        <f t="shared" si="5"/>
        <v>0</v>
      </c>
    </row>
    <row r="31" spans="1:15" s="58" customFormat="1" ht="24" customHeight="1" x14ac:dyDescent="0.3">
      <c r="A31" s="299" t="str">
        <f>'Kalk UHR KiGa Äuss.Stockweg'!A30</f>
        <v>Altbau</v>
      </c>
      <c r="B31" s="299" t="str">
        <f>'Kalk UHR KiGa Äuss.Stockweg'!B30</f>
        <v>EG</v>
      </c>
      <c r="C31" s="299" t="str">
        <f>IF('Kalk UHR KiGa Äuss.Stockweg'!C30="","",'Kalk UHR KiGa Äuss.Stockweg'!C30)</f>
        <v/>
      </c>
      <c r="D31" s="299" t="str">
        <f>'Kalk UHR KiGa Äuss.Stockweg'!D30</f>
        <v>WC Dusche</v>
      </c>
      <c r="E31" s="228">
        <v>0</v>
      </c>
      <c r="F31" s="194">
        <v>0</v>
      </c>
      <c r="G31" s="194">
        <v>12</v>
      </c>
      <c r="H31" s="185">
        <f t="shared" si="0"/>
        <v>0</v>
      </c>
      <c r="I31" s="524"/>
      <c r="J31" s="186"/>
      <c r="K31" s="187">
        <f t="shared" si="1"/>
        <v>0</v>
      </c>
      <c r="L31" s="522">
        <f t="shared" si="2"/>
        <v>0</v>
      </c>
      <c r="M31" s="188">
        <f t="shared" si="3"/>
        <v>0</v>
      </c>
      <c r="N31" s="188">
        <f t="shared" si="4"/>
        <v>0</v>
      </c>
      <c r="O31" s="188">
        <f t="shared" si="5"/>
        <v>0</v>
      </c>
    </row>
    <row r="32" spans="1:15" s="58" customFormat="1" ht="24" customHeight="1" x14ac:dyDescent="0.3">
      <c r="A32" s="299" t="str">
        <f>'Kalk UHR KiGa Äuss.Stockweg'!A31</f>
        <v>Altbau</v>
      </c>
      <c r="B32" s="299" t="str">
        <f>'Kalk UHR KiGa Äuss.Stockweg'!B31</f>
        <v>EG</v>
      </c>
      <c r="C32" s="299" t="str">
        <f>IF('Kalk UHR KiGa Äuss.Stockweg'!C31="","",'Kalk UHR KiGa Äuss.Stockweg'!C31)</f>
        <v/>
      </c>
      <c r="D32" s="299" t="str">
        <f>'Kalk UHR KiGa Äuss.Stockweg'!D31</f>
        <v>Flur</v>
      </c>
      <c r="E32" s="228">
        <v>0</v>
      </c>
      <c r="F32" s="194">
        <v>0</v>
      </c>
      <c r="G32" s="194">
        <v>12</v>
      </c>
      <c r="H32" s="185">
        <f t="shared" si="0"/>
        <v>0</v>
      </c>
      <c r="I32" s="524"/>
      <c r="J32" s="186"/>
      <c r="K32" s="187">
        <f t="shared" si="1"/>
        <v>0</v>
      </c>
      <c r="L32" s="522">
        <f t="shared" si="2"/>
        <v>0</v>
      </c>
      <c r="M32" s="188">
        <f t="shared" si="3"/>
        <v>0</v>
      </c>
      <c r="N32" s="188">
        <f t="shared" si="4"/>
        <v>0</v>
      </c>
      <c r="O32" s="188">
        <f t="shared" si="5"/>
        <v>0</v>
      </c>
    </row>
    <row r="33" spans="1:15" s="58" customFormat="1" ht="24" customHeight="1" x14ac:dyDescent="0.3">
      <c r="A33" s="299" t="str">
        <f>'Kalk UHR KiGa Äuss.Stockweg'!A32</f>
        <v>Altbau</v>
      </c>
      <c r="B33" s="299" t="str">
        <f>'Kalk UHR KiGa Äuss.Stockweg'!B32</f>
        <v>EG</v>
      </c>
      <c r="C33" s="299" t="str">
        <f>IF('Kalk UHR KiGa Äuss.Stockweg'!C32="","",'Kalk UHR KiGa Äuss.Stockweg'!C32)</f>
        <v/>
      </c>
      <c r="D33" s="299" t="str">
        <f>'Kalk UHR KiGa Äuss.Stockweg'!D32</f>
        <v>Garderobe 3</v>
      </c>
      <c r="E33" s="228">
        <v>0</v>
      </c>
      <c r="F33" s="194">
        <v>0</v>
      </c>
      <c r="G33" s="194">
        <v>12</v>
      </c>
      <c r="H33" s="185">
        <f t="shared" si="0"/>
        <v>0</v>
      </c>
      <c r="I33" s="524"/>
      <c r="J33" s="186"/>
      <c r="K33" s="187">
        <f t="shared" si="1"/>
        <v>0</v>
      </c>
      <c r="L33" s="522">
        <f t="shared" si="2"/>
        <v>0</v>
      </c>
      <c r="M33" s="188">
        <f t="shared" si="3"/>
        <v>0</v>
      </c>
      <c r="N33" s="188">
        <f t="shared" si="4"/>
        <v>0</v>
      </c>
      <c r="O33" s="188">
        <f t="shared" si="5"/>
        <v>0</v>
      </c>
    </row>
    <row r="34" spans="1:15" s="58" customFormat="1" ht="24" customHeight="1" x14ac:dyDescent="0.3">
      <c r="A34" s="299" t="str">
        <f>'Kalk UHR KiGa Äuss.Stockweg'!A33</f>
        <v>Altbau</v>
      </c>
      <c r="B34" s="299" t="str">
        <f>'Kalk UHR KiGa Äuss.Stockweg'!B33</f>
        <v>EG</v>
      </c>
      <c r="C34" s="299" t="str">
        <f>IF('Kalk UHR KiGa Äuss.Stockweg'!C33="","",'Kalk UHR KiGa Äuss.Stockweg'!C33)</f>
        <v/>
      </c>
      <c r="D34" s="299" t="str">
        <f>'Kalk UHR KiGa Äuss.Stockweg'!D33</f>
        <v>WC Waschraum 2</v>
      </c>
      <c r="E34" s="228">
        <v>0</v>
      </c>
      <c r="F34" s="194">
        <v>0</v>
      </c>
      <c r="G34" s="194">
        <v>12</v>
      </c>
      <c r="H34" s="185">
        <f t="shared" si="0"/>
        <v>0</v>
      </c>
      <c r="I34" s="524"/>
      <c r="J34" s="186"/>
      <c r="K34" s="187">
        <f t="shared" si="1"/>
        <v>0</v>
      </c>
      <c r="L34" s="522">
        <f t="shared" si="2"/>
        <v>0</v>
      </c>
      <c r="M34" s="188">
        <f t="shared" si="3"/>
        <v>0</v>
      </c>
      <c r="N34" s="188">
        <f t="shared" si="4"/>
        <v>0</v>
      </c>
      <c r="O34" s="188">
        <f t="shared" si="5"/>
        <v>0</v>
      </c>
    </row>
    <row r="35" spans="1:15" s="58" customFormat="1" ht="24" customHeight="1" x14ac:dyDescent="0.3">
      <c r="A35" s="299" t="str">
        <f>'Kalk UHR KiGa Äuss.Stockweg'!A34</f>
        <v>Altbau</v>
      </c>
      <c r="B35" s="299" t="str">
        <f>'Kalk UHR KiGa Äuss.Stockweg'!B34</f>
        <v>EG</v>
      </c>
      <c r="C35" s="299" t="str">
        <f>IF('Kalk UHR KiGa Äuss.Stockweg'!C34="","",'Kalk UHR KiGa Äuss.Stockweg'!C34)</f>
        <v/>
      </c>
      <c r="D35" s="299" t="str">
        <f>'Kalk UHR KiGa Äuss.Stockweg'!D34</f>
        <v>Flur</v>
      </c>
      <c r="E35" s="228">
        <v>0</v>
      </c>
      <c r="F35" s="194">
        <v>0</v>
      </c>
      <c r="G35" s="194">
        <v>12</v>
      </c>
      <c r="H35" s="185">
        <f t="shared" si="0"/>
        <v>0</v>
      </c>
      <c r="I35" s="524"/>
      <c r="J35" s="186"/>
      <c r="K35" s="187">
        <f t="shared" si="1"/>
        <v>0</v>
      </c>
      <c r="L35" s="522">
        <f t="shared" si="2"/>
        <v>0</v>
      </c>
      <c r="M35" s="188">
        <f t="shared" si="3"/>
        <v>0</v>
      </c>
      <c r="N35" s="188">
        <f t="shared" si="4"/>
        <v>0</v>
      </c>
      <c r="O35" s="188">
        <f t="shared" si="5"/>
        <v>0</v>
      </c>
    </row>
    <row r="36" spans="1:15" s="58" customFormat="1" ht="29.4" customHeight="1" x14ac:dyDescent="0.3">
      <c r="A36" s="299" t="str">
        <f>'Kalk UHR KiGa Äuss.Stockweg'!A35</f>
        <v>Altbau</v>
      </c>
      <c r="B36" s="299" t="str">
        <f>'Kalk UHR KiGa Äuss.Stockweg'!B35</f>
        <v>EG</v>
      </c>
      <c r="C36" s="299" t="str">
        <f>IF('Kalk UHR KiGa Äuss.Stockweg'!C35="","",'Kalk UHR KiGa Äuss.Stockweg'!C35)</f>
        <v/>
      </c>
      <c r="D36" s="299" t="str">
        <f>'Kalk UHR KiGa Äuss.Stockweg'!D35</f>
        <v>Garderobe 4</v>
      </c>
      <c r="E36" s="228">
        <v>0</v>
      </c>
      <c r="F36" s="194">
        <v>0</v>
      </c>
      <c r="G36" s="194">
        <v>12</v>
      </c>
      <c r="H36" s="185">
        <f t="shared" si="0"/>
        <v>0</v>
      </c>
      <c r="I36" s="524"/>
      <c r="J36" s="186"/>
      <c r="K36" s="187">
        <f t="shared" si="1"/>
        <v>0</v>
      </c>
      <c r="L36" s="522">
        <f t="shared" si="2"/>
        <v>0</v>
      </c>
      <c r="M36" s="188">
        <f t="shared" si="3"/>
        <v>0</v>
      </c>
      <c r="N36" s="188">
        <f t="shared" si="4"/>
        <v>0</v>
      </c>
      <c r="O36" s="188">
        <f t="shared" si="5"/>
        <v>0</v>
      </c>
    </row>
    <row r="37" spans="1:15" s="58" customFormat="1" ht="29.4" customHeight="1" x14ac:dyDescent="0.3">
      <c r="A37" s="299" t="str">
        <f>'Kalk UHR KiGa Äuss.Stockweg'!A36</f>
        <v>Altbau</v>
      </c>
      <c r="B37" s="299" t="str">
        <f>'Kalk UHR KiGa Äuss.Stockweg'!B36</f>
        <v>EG</v>
      </c>
      <c r="C37" s="299" t="str">
        <f>IF('Kalk UHR KiGa Äuss.Stockweg'!C36="","",'Kalk UHR KiGa Äuss.Stockweg'!C36)</f>
        <v/>
      </c>
      <c r="D37" s="299" t="str">
        <f>'Kalk UHR KiGa Äuss.Stockweg'!D36</f>
        <v>Gruppenraum 4</v>
      </c>
      <c r="E37" s="228">
        <v>0</v>
      </c>
      <c r="F37" s="194">
        <v>0</v>
      </c>
      <c r="G37" s="194">
        <v>12</v>
      </c>
      <c r="H37" s="185">
        <f t="shared" si="0"/>
        <v>0</v>
      </c>
      <c r="I37" s="524"/>
      <c r="J37" s="186"/>
      <c r="K37" s="187">
        <f t="shared" si="1"/>
        <v>0</v>
      </c>
      <c r="L37" s="522">
        <f t="shared" si="2"/>
        <v>0</v>
      </c>
      <c r="M37" s="188">
        <f t="shared" si="3"/>
        <v>0</v>
      </c>
      <c r="N37" s="188">
        <f t="shared" si="4"/>
        <v>0</v>
      </c>
      <c r="O37" s="188">
        <f t="shared" si="5"/>
        <v>0</v>
      </c>
    </row>
    <row r="38" spans="1:15" s="58" customFormat="1" ht="29.4" customHeight="1" x14ac:dyDescent="0.3">
      <c r="A38" s="299" t="str">
        <f>'Kalk UHR KiGa Äuss.Stockweg'!A37</f>
        <v>Altbau</v>
      </c>
      <c r="B38" s="299" t="str">
        <f>'Kalk UHR KiGa Äuss.Stockweg'!B37</f>
        <v>EG</v>
      </c>
      <c r="C38" s="299" t="str">
        <f>IF('Kalk UHR KiGa Äuss.Stockweg'!C37="","",'Kalk UHR KiGa Äuss.Stockweg'!C37)</f>
        <v/>
      </c>
      <c r="D38" s="299" t="str">
        <f>'Kalk UHR KiGa Äuss.Stockweg'!D37</f>
        <v>Treppe zur Galerie</v>
      </c>
      <c r="E38" s="228">
        <v>0</v>
      </c>
      <c r="F38" s="194">
        <v>0</v>
      </c>
      <c r="G38" s="194">
        <v>12</v>
      </c>
      <c r="H38" s="185">
        <f t="shared" si="0"/>
        <v>0</v>
      </c>
      <c r="I38" s="524"/>
      <c r="J38" s="186"/>
      <c r="K38" s="187">
        <f t="shared" si="1"/>
        <v>0</v>
      </c>
      <c r="L38" s="522">
        <f t="shared" si="2"/>
        <v>0</v>
      </c>
      <c r="M38" s="188">
        <f t="shared" si="3"/>
        <v>0</v>
      </c>
      <c r="N38" s="188">
        <f t="shared" si="4"/>
        <v>0</v>
      </c>
      <c r="O38" s="188">
        <f t="shared" si="5"/>
        <v>0</v>
      </c>
    </row>
    <row r="39" spans="1:15" s="58" customFormat="1" ht="29.4" customHeight="1" x14ac:dyDescent="0.3">
      <c r="A39" s="299" t="str">
        <f>'Kalk UHR KiGa Äuss.Stockweg'!A38</f>
        <v>Altbau</v>
      </c>
      <c r="B39" s="299" t="str">
        <f>'Kalk UHR KiGa Äuss.Stockweg'!B38</f>
        <v>EG</v>
      </c>
      <c r="C39" s="299" t="str">
        <f>IF('Kalk UHR KiGa Äuss.Stockweg'!C38="","",'Kalk UHR KiGa Äuss.Stockweg'!C38)</f>
        <v/>
      </c>
      <c r="D39" s="299" t="str">
        <f>'Kalk UHR KiGa Äuss.Stockweg'!D38</f>
        <v>Intensiv 3</v>
      </c>
      <c r="E39" s="228">
        <v>0</v>
      </c>
      <c r="F39" s="194">
        <v>0</v>
      </c>
      <c r="G39" s="194">
        <v>12</v>
      </c>
      <c r="H39" s="185">
        <f t="shared" si="0"/>
        <v>0</v>
      </c>
      <c r="I39" s="524"/>
      <c r="J39" s="186"/>
      <c r="K39" s="187">
        <f t="shared" si="1"/>
        <v>0</v>
      </c>
      <c r="L39" s="522">
        <f t="shared" si="2"/>
        <v>0</v>
      </c>
      <c r="M39" s="188">
        <f t="shared" si="3"/>
        <v>0</v>
      </c>
      <c r="N39" s="188">
        <f t="shared" si="4"/>
        <v>0</v>
      </c>
      <c r="O39" s="188">
        <f t="shared" si="5"/>
        <v>0</v>
      </c>
    </row>
    <row r="40" spans="1:15" s="58" customFormat="1" ht="29.4" customHeight="1" x14ac:dyDescent="0.3">
      <c r="A40" s="299" t="str">
        <f>'Kalk UHR KiGa Äuss.Stockweg'!A39</f>
        <v>Altbau</v>
      </c>
      <c r="B40" s="299" t="str">
        <f>'Kalk UHR KiGa Äuss.Stockweg'!B39</f>
        <v>EG</v>
      </c>
      <c r="C40" s="299" t="str">
        <f>IF('Kalk UHR KiGa Äuss.Stockweg'!C39="","",'Kalk UHR KiGa Äuss.Stockweg'!C39)</f>
        <v/>
      </c>
      <c r="D40" s="299" t="str">
        <f>'Kalk UHR KiGa Äuss.Stockweg'!D39</f>
        <v>Intensiv 4</v>
      </c>
      <c r="E40" s="228">
        <v>0</v>
      </c>
      <c r="F40" s="194">
        <v>0</v>
      </c>
      <c r="G40" s="194">
        <v>12</v>
      </c>
      <c r="H40" s="185">
        <f t="shared" si="0"/>
        <v>0</v>
      </c>
      <c r="I40" s="524"/>
      <c r="J40" s="186"/>
      <c r="K40" s="187">
        <f t="shared" si="1"/>
        <v>0</v>
      </c>
      <c r="L40" s="522">
        <f t="shared" si="2"/>
        <v>0</v>
      </c>
      <c r="M40" s="188">
        <f t="shared" si="3"/>
        <v>0</v>
      </c>
      <c r="N40" s="188">
        <f t="shared" si="4"/>
        <v>0</v>
      </c>
      <c r="O40" s="188">
        <f t="shared" si="5"/>
        <v>0</v>
      </c>
    </row>
    <row r="41" spans="1:15" s="58" customFormat="1" ht="29.4" customHeight="1" x14ac:dyDescent="0.3">
      <c r="A41" s="299" t="str">
        <f>'Kalk UHR KiGa Äuss.Stockweg'!A40</f>
        <v>Altbau</v>
      </c>
      <c r="B41" s="299" t="str">
        <f>'Kalk UHR KiGa Äuss.Stockweg'!B40</f>
        <v>EG</v>
      </c>
      <c r="C41" s="299" t="str">
        <f>IF('Kalk UHR KiGa Äuss.Stockweg'!C40="","",'Kalk UHR KiGa Äuss.Stockweg'!C40)</f>
        <v/>
      </c>
      <c r="D41" s="299" t="str">
        <f>'Kalk UHR KiGa Äuss.Stockweg'!D40</f>
        <v>Abstellraum 3</v>
      </c>
      <c r="E41" s="228">
        <v>0</v>
      </c>
      <c r="F41" s="194">
        <v>0</v>
      </c>
      <c r="G41" s="194">
        <v>12</v>
      </c>
      <c r="H41" s="185">
        <f t="shared" si="0"/>
        <v>0</v>
      </c>
      <c r="I41" s="524"/>
      <c r="J41" s="186"/>
      <c r="K41" s="187">
        <f t="shared" si="1"/>
        <v>0</v>
      </c>
      <c r="L41" s="522">
        <f t="shared" si="2"/>
        <v>0</v>
      </c>
      <c r="M41" s="188">
        <f t="shared" si="3"/>
        <v>0</v>
      </c>
      <c r="N41" s="188">
        <f t="shared" si="4"/>
        <v>0</v>
      </c>
      <c r="O41" s="188">
        <f t="shared" si="5"/>
        <v>0</v>
      </c>
    </row>
    <row r="42" spans="1:15" s="58" customFormat="1" ht="29.4" customHeight="1" x14ac:dyDescent="0.3">
      <c r="A42" s="299" t="str">
        <f>'Kalk UHR KiGa Äuss.Stockweg'!A41</f>
        <v>Altbau</v>
      </c>
      <c r="B42" s="299" t="str">
        <f>'Kalk UHR KiGa Äuss.Stockweg'!B41</f>
        <v>EG</v>
      </c>
      <c r="C42" s="299" t="str">
        <f>IF('Kalk UHR KiGa Äuss.Stockweg'!C41="","",'Kalk UHR KiGa Äuss.Stockweg'!C41)</f>
        <v/>
      </c>
      <c r="D42" s="299" t="str">
        <f>'Kalk UHR KiGa Äuss.Stockweg'!D41</f>
        <v>Abstellraum 4</v>
      </c>
      <c r="E42" s="228">
        <v>0</v>
      </c>
      <c r="F42" s="194">
        <v>0</v>
      </c>
      <c r="G42" s="194">
        <v>12</v>
      </c>
      <c r="H42" s="185">
        <f t="shared" si="0"/>
        <v>0</v>
      </c>
      <c r="I42" s="524"/>
      <c r="J42" s="186"/>
      <c r="K42" s="187">
        <f t="shared" si="1"/>
        <v>0</v>
      </c>
      <c r="L42" s="522">
        <f t="shared" si="2"/>
        <v>0</v>
      </c>
      <c r="M42" s="188">
        <f t="shared" si="3"/>
        <v>0</v>
      </c>
      <c r="N42" s="188">
        <f t="shared" si="4"/>
        <v>0</v>
      </c>
      <c r="O42" s="188">
        <f t="shared" si="5"/>
        <v>0</v>
      </c>
    </row>
    <row r="43" spans="1:15" s="58" customFormat="1" ht="29.4" customHeight="1" x14ac:dyDescent="0.3">
      <c r="A43" s="299" t="str">
        <f>'Kalk UHR KiGa Äuss.Stockweg'!A42</f>
        <v>Altbau</v>
      </c>
      <c r="B43" s="299" t="str">
        <f>'Kalk UHR KiGa Äuss.Stockweg'!B42</f>
        <v>EG</v>
      </c>
      <c r="C43" s="299" t="str">
        <f>IF('Kalk UHR KiGa Äuss.Stockweg'!C42="","",'Kalk UHR KiGa Äuss.Stockweg'!C42)</f>
        <v/>
      </c>
      <c r="D43" s="299" t="str">
        <f>'Kalk UHR KiGa Äuss.Stockweg'!D42</f>
        <v>Gruppenraum 3</v>
      </c>
      <c r="E43" s="228">
        <v>2</v>
      </c>
      <c r="F43" s="194">
        <v>0</v>
      </c>
      <c r="G43" s="194">
        <v>12</v>
      </c>
      <c r="H43" s="185">
        <f t="shared" si="0"/>
        <v>24</v>
      </c>
      <c r="I43" s="524"/>
      <c r="J43" s="186"/>
      <c r="K43" s="187">
        <f t="shared" si="1"/>
        <v>0</v>
      </c>
      <c r="L43" s="522">
        <f t="shared" si="2"/>
        <v>0</v>
      </c>
      <c r="M43" s="188">
        <f t="shared" si="3"/>
        <v>0</v>
      </c>
      <c r="N43" s="188">
        <f t="shared" si="4"/>
        <v>0</v>
      </c>
      <c r="O43" s="188">
        <f t="shared" si="5"/>
        <v>0</v>
      </c>
    </row>
    <row r="44" spans="1:15" s="58" customFormat="1" ht="29.4" customHeight="1" x14ac:dyDescent="0.3">
      <c r="A44" s="299" t="str">
        <f>'Kalk UHR KiGa Äuss.Stockweg'!A43</f>
        <v>Altbau</v>
      </c>
      <c r="B44" s="299" t="str">
        <f>'Kalk UHR KiGa Äuss.Stockweg'!B43</f>
        <v>EG</v>
      </c>
      <c r="C44" s="299" t="str">
        <f>IF('Kalk UHR KiGa Äuss.Stockweg'!C43="","",'Kalk UHR KiGa Äuss.Stockweg'!C43)</f>
        <v/>
      </c>
      <c r="D44" s="299" t="str">
        <f>'Kalk UHR KiGa Äuss.Stockweg'!D43</f>
        <v>Treppe zur Galerie</v>
      </c>
      <c r="E44" s="228">
        <v>0</v>
      </c>
      <c r="F44" s="194">
        <v>0</v>
      </c>
      <c r="G44" s="194">
        <v>12</v>
      </c>
      <c r="H44" s="185">
        <f t="shared" ref="H44:H55" si="21">+E44*F44+E44*G44</f>
        <v>0</v>
      </c>
      <c r="I44" s="524"/>
      <c r="J44" s="186"/>
      <c r="K44" s="187">
        <f t="shared" si="1"/>
        <v>0</v>
      </c>
      <c r="L44" s="522">
        <f t="shared" si="2"/>
        <v>0</v>
      </c>
      <c r="M44" s="188">
        <f t="shared" ref="M44:M55" si="22">IF(ISERROR(L44/I44),0,L44/I44)</f>
        <v>0</v>
      </c>
      <c r="N44" s="188">
        <f t="shared" ref="N44:N55" si="23">IF(ISERROR(L44/J44),0,L44/J44)</f>
        <v>0</v>
      </c>
      <c r="O44" s="188">
        <f t="shared" ref="O44:O55" si="24">K44*L44</f>
        <v>0</v>
      </c>
    </row>
    <row r="45" spans="1:15" s="58" customFormat="1" ht="29.4" customHeight="1" x14ac:dyDescent="0.3">
      <c r="A45" s="299" t="str">
        <f>'Kalk UHR KiGa Äuss.Stockweg'!A44</f>
        <v>Altbau</v>
      </c>
      <c r="B45" s="299" t="str">
        <f>'Kalk UHR KiGa Äuss.Stockweg'!B44</f>
        <v>EG</v>
      </c>
      <c r="C45" s="299" t="str">
        <f>IF('Kalk UHR KiGa Äuss.Stockweg'!C44="","",'Kalk UHR KiGa Äuss.Stockweg'!C44)</f>
        <v/>
      </c>
      <c r="D45" s="299" t="str">
        <f>'Kalk UHR KiGa Äuss.Stockweg'!D44</f>
        <v>Flur / Lager</v>
      </c>
      <c r="E45" s="228">
        <v>0</v>
      </c>
      <c r="F45" s="194">
        <v>0</v>
      </c>
      <c r="G45" s="194">
        <v>12</v>
      </c>
      <c r="H45" s="185">
        <f t="shared" si="21"/>
        <v>0</v>
      </c>
      <c r="I45" s="524"/>
      <c r="J45" s="186"/>
      <c r="K45" s="187">
        <f t="shared" si="1"/>
        <v>0</v>
      </c>
      <c r="L45" s="522">
        <f t="shared" si="2"/>
        <v>0</v>
      </c>
      <c r="M45" s="188">
        <f t="shared" si="22"/>
        <v>0</v>
      </c>
      <c r="N45" s="188">
        <f t="shared" si="23"/>
        <v>0</v>
      </c>
      <c r="O45" s="188">
        <f t="shared" si="24"/>
        <v>0</v>
      </c>
    </row>
    <row r="46" spans="1:15" s="58" customFormat="1" ht="29.4" customHeight="1" x14ac:dyDescent="0.3">
      <c r="A46" s="299" t="str">
        <f>'Kalk UHR KiGa Äuss.Stockweg'!A45</f>
        <v>Altbau</v>
      </c>
      <c r="B46" s="299" t="str">
        <f>'Kalk UHR KiGa Äuss.Stockweg'!B45</f>
        <v>EG</v>
      </c>
      <c r="C46" s="299" t="str">
        <f>IF('Kalk UHR KiGa Äuss.Stockweg'!C45="","",'Kalk UHR KiGa Äuss.Stockweg'!C45)</f>
        <v/>
      </c>
      <c r="D46" s="299" t="str">
        <f>'Kalk UHR KiGa Äuss.Stockweg'!D45</f>
        <v>Treppe in Lager</v>
      </c>
      <c r="E46" s="228">
        <v>0</v>
      </c>
      <c r="F46" s="194">
        <v>0</v>
      </c>
      <c r="G46" s="194">
        <v>12</v>
      </c>
      <c r="H46" s="185">
        <f t="shared" si="21"/>
        <v>0</v>
      </c>
      <c r="I46" s="524"/>
      <c r="J46" s="186"/>
      <c r="K46" s="187">
        <f t="shared" si="1"/>
        <v>0</v>
      </c>
      <c r="L46" s="522">
        <f t="shared" si="2"/>
        <v>0</v>
      </c>
      <c r="M46" s="188">
        <f t="shared" si="22"/>
        <v>0</v>
      </c>
      <c r="N46" s="188">
        <f t="shared" si="23"/>
        <v>0</v>
      </c>
      <c r="O46" s="188">
        <f t="shared" si="24"/>
        <v>0</v>
      </c>
    </row>
    <row r="47" spans="1:15" s="58" customFormat="1" ht="29.4" customHeight="1" x14ac:dyDescent="0.3">
      <c r="A47" s="299" t="str">
        <f>'Kalk UHR KiGa Äuss.Stockweg'!A46</f>
        <v>Altbau</v>
      </c>
      <c r="B47" s="299" t="str">
        <f>'Kalk UHR KiGa Äuss.Stockweg'!B46</f>
        <v>EG</v>
      </c>
      <c r="C47" s="299" t="str">
        <f>IF('Kalk UHR KiGa Äuss.Stockweg'!C46="","",'Kalk UHR KiGa Äuss.Stockweg'!C46)</f>
        <v/>
      </c>
      <c r="D47" s="299" t="str">
        <f>'Kalk UHR KiGa Äuss.Stockweg'!D46</f>
        <v>Küche</v>
      </c>
      <c r="E47" s="228">
        <v>0</v>
      </c>
      <c r="F47" s="194">
        <v>0</v>
      </c>
      <c r="G47" s="194">
        <v>12</v>
      </c>
      <c r="H47" s="185">
        <f t="shared" si="21"/>
        <v>0</v>
      </c>
      <c r="I47" s="524"/>
      <c r="J47" s="186"/>
      <c r="K47" s="187">
        <f t="shared" si="1"/>
        <v>0</v>
      </c>
      <c r="L47" s="522">
        <f t="shared" si="2"/>
        <v>0</v>
      </c>
      <c r="M47" s="188">
        <f t="shared" si="22"/>
        <v>0</v>
      </c>
      <c r="N47" s="188">
        <f t="shared" si="23"/>
        <v>0</v>
      </c>
      <c r="O47" s="188">
        <f t="shared" si="24"/>
        <v>0</v>
      </c>
    </row>
    <row r="48" spans="1:15" s="58" customFormat="1" ht="29.4" customHeight="1" x14ac:dyDescent="0.3">
      <c r="A48" s="299" t="str">
        <f>'Kalk UHR KiGa Äuss.Stockweg'!A47</f>
        <v>Altbau</v>
      </c>
      <c r="B48" s="299" t="str">
        <f>'Kalk UHR KiGa Äuss.Stockweg'!B47</f>
        <v>EG</v>
      </c>
      <c r="C48" s="299" t="str">
        <f>IF('Kalk UHR KiGa Äuss.Stockweg'!C47="","",'Kalk UHR KiGa Äuss.Stockweg'!C47)</f>
        <v/>
      </c>
      <c r="D48" s="299" t="str">
        <f>'Kalk UHR KiGa Äuss.Stockweg'!D47</f>
        <v>Vorräte</v>
      </c>
      <c r="E48" s="228">
        <v>0</v>
      </c>
      <c r="F48" s="194">
        <v>0</v>
      </c>
      <c r="G48" s="194">
        <v>12</v>
      </c>
      <c r="H48" s="185">
        <f t="shared" si="21"/>
        <v>0</v>
      </c>
      <c r="I48" s="524"/>
      <c r="J48" s="186"/>
      <c r="K48" s="187">
        <f t="shared" si="1"/>
        <v>0</v>
      </c>
      <c r="L48" s="522">
        <f t="shared" si="2"/>
        <v>0</v>
      </c>
      <c r="M48" s="188">
        <f t="shared" si="22"/>
        <v>0</v>
      </c>
      <c r="N48" s="188">
        <f t="shared" si="23"/>
        <v>0</v>
      </c>
      <c r="O48" s="188">
        <f t="shared" si="24"/>
        <v>0</v>
      </c>
    </row>
    <row r="49" spans="1:15" s="58" customFormat="1" ht="29.4" customHeight="1" x14ac:dyDescent="0.3">
      <c r="A49" s="299" t="str">
        <f>'Kalk UHR KiGa Äuss.Stockweg'!A48</f>
        <v>Altbau</v>
      </c>
      <c r="B49" s="299" t="str">
        <f>'Kalk UHR KiGa Äuss.Stockweg'!B48</f>
        <v>EG</v>
      </c>
      <c r="C49" s="299" t="str">
        <f>IF('Kalk UHR KiGa Äuss.Stockweg'!C48="","",'Kalk UHR KiGa Äuss.Stockweg'!C48)</f>
        <v/>
      </c>
      <c r="D49" s="299" t="str">
        <f>'Kalk UHR KiGa Äuss.Stockweg'!D48</f>
        <v>Garderobe</v>
      </c>
      <c r="E49" s="228">
        <v>0</v>
      </c>
      <c r="F49" s="194">
        <v>0</v>
      </c>
      <c r="G49" s="194">
        <v>12</v>
      </c>
      <c r="H49" s="185">
        <f t="shared" si="21"/>
        <v>0</v>
      </c>
      <c r="I49" s="524"/>
      <c r="J49" s="186"/>
      <c r="K49" s="187">
        <f t="shared" si="1"/>
        <v>0</v>
      </c>
      <c r="L49" s="522">
        <f t="shared" si="2"/>
        <v>0</v>
      </c>
      <c r="M49" s="188">
        <f t="shared" si="22"/>
        <v>0</v>
      </c>
      <c r="N49" s="188">
        <f t="shared" si="23"/>
        <v>0</v>
      </c>
      <c r="O49" s="188">
        <f t="shared" si="24"/>
        <v>0</v>
      </c>
    </row>
    <row r="50" spans="1:15" s="58" customFormat="1" ht="29.4" customHeight="1" x14ac:dyDescent="0.3">
      <c r="A50" s="299" t="str">
        <f>'Kalk UHR KiGa Äuss.Stockweg'!A49</f>
        <v>Altbau</v>
      </c>
      <c r="B50" s="299" t="str">
        <f>'Kalk UHR KiGa Äuss.Stockweg'!B49</f>
        <v>EG</v>
      </c>
      <c r="C50" s="299" t="str">
        <f>IF('Kalk UHR KiGa Äuss.Stockweg'!C49="","",'Kalk UHR KiGa Äuss.Stockweg'!C49)</f>
        <v/>
      </c>
      <c r="D50" s="299" t="str">
        <f>'Kalk UHR KiGa Äuss.Stockweg'!D49</f>
        <v>Flur</v>
      </c>
      <c r="E50" s="228">
        <v>0</v>
      </c>
      <c r="F50" s="194">
        <v>0</v>
      </c>
      <c r="G50" s="194">
        <v>12</v>
      </c>
      <c r="H50" s="185">
        <f t="shared" si="21"/>
        <v>0</v>
      </c>
      <c r="I50" s="524"/>
      <c r="J50" s="186"/>
      <c r="K50" s="187">
        <f t="shared" si="1"/>
        <v>0</v>
      </c>
      <c r="L50" s="522">
        <f t="shared" si="2"/>
        <v>0</v>
      </c>
      <c r="M50" s="188">
        <f t="shared" si="22"/>
        <v>0</v>
      </c>
      <c r="N50" s="188">
        <f t="shared" si="23"/>
        <v>0</v>
      </c>
      <c r="O50" s="188">
        <f t="shared" si="24"/>
        <v>0</v>
      </c>
    </row>
    <row r="51" spans="1:15" s="58" customFormat="1" ht="29.4" customHeight="1" x14ac:dyDescent="0.3">
      <c r="A51" s="299" t="str">
        <f>'Kalk UHR KiGa Äuss.Stockweg'!A50</f>
        <v>Altbau</v>
      </c>
      <c r="B51" s="299" t="str">
        <f>'Kalk UHR KiGa Äuss.Stockweg'!B50</f>
        <v>EG</v>
      </c>
      <c r="C51" s="299" t="str">
        <f>IF('Kalk UHR KiGa Äuss.Stockweg'!C50="","",'Kalk UHR KiGa Äuss.Stockweg'!C50)</f>
        <v/>
      </c>
      <c r="D51" s="299" t="str">
        <f>'Kalk UHR KiGa Äuss.Stockweg'!D50</f>
        <v>Büro Leitung</v>
      </c>
      <c r="E51" s="228">
        <v>0</v>
      </c>
      <c r="F51" s="194">
        <v>0</v>
      </c>
      <c r="G51" s="194">
        <v>12</v>
      </c>
      <c r="H51" s="185">
        <f t="shared" si="21"/>
        <v>0</v>
      </c>
      <c r="I51" s="524"/>
      <c r="J51" s="186"/>
      <c r="K51" s="187">
        <f t="shared" si="1"/>
        <v>0</v>
      </c>
      <c r="L51" s="522">
        <f t="shared" si="2"/>
        <v>0</v>
      </c>
      <c r="M51" s="188">
        <f t="shared" si="22"/>
        <v>0</v>
      </c>
      <c r="N51" s="188">
        <f t="shared" si="23"/>
        <v>0</v>
      </c>
      <c r="O51" s="188">
        <f t="shared" si="24"/>
        <v>0</v>
      </c>
    </row>
    <row r="52" spans="1:15" s="58" customFormat="1" ht="29.4" customHeight="1" x14ac:dyDescent="0.3">
      <c r="A52" s="299" t="str">
        <f>'Kalk UHR KiGa Äuss.Stockweg'!A51</f>
        <v>Altbau</v>
      </c>
      <c r="B52" s="299" t="str">
        <f>'Kalk UHR KiGa Äuss.Stockweg'!B51</f>
        <v>EG</v>
      </c>
      <c r="C52" s="299" t="str">
        <f>IF('Kalk UHR KiGa Äuss.Stockweg'!C51="","",'Kalk UHR KiGa Äuss.Stockweg'!C51)</f>
        <v/>
      </c>
      <c r="D52" s="299" t="str">
        <f>'Kalk UHR KiGa Äuss.Stockweg'!D51</f>
        <v>WC 1</v>
      </c>
      <c r="E52" s="228">
        <v>0</v>
      </c>
      <c r="F52" s="194">
        <v>0</v>
      </c>
      <c r="G52" s="194">
        <v>12</v>
      </c>
      <c r="H52" s="185">
        <f t="shared" si="21"/>
        <v>0</v>
      </c>
      <c r="I52" s="524"/>
      <c r="J52" s="186"/>
      <c r="K52" s="187">
        <f t="shared" si="1"/>
        <v>0</v>
      </c>
      <c r="L52" s="522">
        <f t="shared" si="2"/>
        <v>0</v>
      </c>
      <c r="M52" s="188">
        <f t="shared" si="22"/>
        <v>0</v>
      </c>
      <c r="N52" s="188">
        <f t="shared" si="23"/>
        <v>0</v>
      </c>
      <c r="O52" s="188">
        <f t="shared" si="24"/>
        <v>0</v>
      </c>
    </row>
    <row r="53" spans="1:15" s="58" customFormat="1" ht="29.4" customHeight="1" x14ac:dyDescent="0.3">
      <c r="A53" s="299" t="str">
        <f>'Kalk UHR KiGa Äuss.Stockweg'!A52</f>
        <v>Altbau</v>
      </c>
      <c r="B53" s="299" t="str">
        <f>'Kalk UHR KiGa Äuss.Stockweg'!B52</f>
        <v>EG</v>
      </c>
      <c r="C53" s="299" t="str">
        <f>IF('Kalk UHR KiGa Äuss.Stockweg'!C52="","",'Kalk UHR KiGa Äuss.Stockweg'!C52)</f>
        <v/>
      </c>
      <c r="D53" s="299" t="str">
        <f>'Kalk UHR KiGa Äuss.Stockweg'!D52</f>
        <v>WC 2</v>
      </c>
      <c r="E53" s="228">
        <v>0</v>
      </c>
      <c r="F53" s="194">
        <v>0</v>
      </c>
      <c r="G53" s="194">
        <v>12</v>
      </c>
      <c r="H53" s="185">
        <f t="shared" si="21"/>
        <v>0</v>
      </c>
      <c r="I53" s="524"/>
      <c r="J53" s="186"/>
      <c r="K53" s="187">
        <f t="shared" si="1"/>
        <v>0</v>
      </c>
      <c r="L53" s="522">
        <f t="shared" si="2"/>
        <v>0</v>
      </c>
      <c r="M53" s="188">
        <f t="shared" si="22"/>
        <v>0</v>
      </c>
      <c r="N53" s="188">
        <f t="shared" si="23"/>
        <v>0</v>
      </c>
      <c r="O53" s="188">
        <f t="shared" si="24"/>
        <v>0</v>
      </c>
    </row>
    <row r="54" spans="1:15" s="58" customFormat="1" ht="29.4" customHeight="1" x14ac:dyDescent="0.3">
      <c r="A54" s="299" t="str">
        <f>'Kalk UHR KiGa Äuss.Stockweg'!A53</f>
        <v>Altbau</v>
      </c>
      <c r="B54" s="299" t="str">
        <f>'Kalk UHR KiGa Äuss.Stockweg'!B53</f>
        <v>EG</v>
      </c>
      <c r="C54" s="299" t="str">
        <f>IF('Kalk UHR KiGa Äuss.Stockweg'!C53="","",'Kalk UHR KiGa Äuss.Stockweg'!C53)</f>
        <v/>
      </c>
      <c r="D54" s="299" t="str">
        <f>'Kalk UHR KiGa Äuss.Stockweg'!D53</f>
        <v>Putzraum</v>
      </c>
      <c r="E54" s="228">
        <v>0</v>
      </c>
      <c r="F54" s="194">
        <v>0</v>
      </c>
      <c r="G54" s="194">
        <v>12</v>
      </c>
      <c r="H54" s="185">
        <f t="shared" ref="H54" si="25">+E54*F54+E54*G54</f>
        <v>0</v>
      </c>
      <c r="I54" s="524"/>
      <c r="J54" s="186"/>
      <c r="K54" s="187">
        <f t="shared" ref="K54" si="26">IFERROR((F54*E54/I54),0)+IFERROR((G54*E54/J54),0)</f>
        <v>0</v>
      </c>
      <c r="L54" s="522">
        <f t="shared" si="2"/>
        <v>0</v>
      </c>
      <c r="M54" s="188">
        <f t="shared" ref="M54" si="27">IF(ISERROR(L54/I54),0,L54/I54)</f>
        <v>0</v>
      </c>
      <c r="N54" s="188">
        <f t="shared" ref="N54" si="28">IF(ISERROR(L54/J54),0,L54/J54)</f>
        <v>0</v>
      </c>
      <c r="O54" s="188">
        <f t="shared" ref="O54" si="29">K54*L54</f>
        <v>0</v>
      </c>
    </row>
    <row r="55" spans="1:15" s="58" customFormat="1" ht="29.4" customHeight="1" x14ac:dyDescent="0.3">
      <c r="A55" s="299" t="str">
        <f>'Kalk UHR KiGa Äuss.Stockweg'!A54</f>
        <v>Neubau</v>
      </c>
      <c r="B55" s="299" t="str">
        <f>'Kalk UHR KiGa Äuss.Stockweg'!B54</f>
        <v>EG</v>
      </c>
      <c r="C55" s="299" t="str">
        <f>IF('Kalk UHR KiGa Äuss.Stockweg'!C54="","",'Kalk UHR KiGa Äuss.Stockweg'!C54)</f>
        <v/>
      </c>
      <c r="D55" s="299" t="str">
        <f>'Kalk UHR KiGa Äuss.Stockweg'!D54</f>
        <v>Flur</v>
      </c>
      <c r="E55" s="228">
        <v>0</v>
      </c>
      <c r="F55" s="194">
        <v>0</v>
      </c>
      <c r="G55" s="194">
        <v>12</v>
      </c>
      <c r="H55" s="185">
        <f t="shared" si="21"/>
        <v>0</v>
      </c>
      <c r="I55" s="524"/>
      <c r="J55" s="186"/>
      <c r="K55" s="187">
        <f t="shared" si="1"/>
        <v>0</v>
      </c>
      <c r="L55" s="522">
        <f t="shared" si="2"/>
        <v>0</v>
      </c>
      <c r="M55" s="188">
        <f t="shared" si="22"/>
        <v>0</v>
      </c>
      <c r="N55" s="188">
        <f t="shared" si="23"/>
        <v>0</v>
      </c>
      <c r="O55" s="188">
        <f t="shared" si="24"/>
        <v>0</v>
      </c>
    </row>
    <row r="56" spans="1:15" s="58" customFormat="1" ht="29.4" customHeight="1" x14ac:dyDescent="0.3">
      <c r="A56" s="299" t="str">
        <f>'Kalk UHR KiGa Äuss.Stockweg'!A55</f>
        <v>Neubau</v>
      </c>
      <c r="B56" s="299" t="str">
        <f>'Kalk UHR KiGa Äuss.Stockweg'!B55</f>
        <v>EG</v>
      </c>
      <c r="C56" s="299" t="str">
        <f>IF('Kalk UHR KiGa Äuss.Stockweg'!C55="","",'Kalk UHR KiGa Äuss.Stockweg'!C55)</f>
        <v/>
      </c>
      <c r="D56" s="299" t="str">
        <f>'Kalk UHR KiGa Äuss.Stockweg'!D55</f>
        <v>Flur Eingang</v>
      </c>
      <c r="E56" s="228">
        <v>0</v>
      </c>
      <c r="F56" s="194">
        <v>0</v>
      </c>
      <c r="G56" s="194">
        <v>12</v>
      </c>
      <c r="H56" s="185">
        <f t="shared" si="0"/>
        <v>0</v>
      </c>
      <c r="I56" s="524"/>
      <c r="J56" s="186"/>
      <c r="K56" s="187">
        <f t="shared" si="1"/>
        <v>0</v>
      </c>
      <c r="L56" s="522">
        <f t="shared" si="2"/>
        <v>0</v>
      </c>
      <c r="M56" s="188">
        <f t="shared" si="3"/>
        <v>0</v>
      </c>
      <c r="N56" s="188">
        <f t="shared" si="4"/>
        <v>0</v>
      </c>
      <c r="O56" s="188">
        <f t="shared" si="5"/>
        <v>0</v>
      </c>
    </row>
    <row r="57" spans="1:15" s="58" customFormat="1" ht="29.4" customHeight="1" x14ac:dyDescent="0.3">
      <c r="A57" s="299" t="str">
        <f>'Kalk UHR KiGa Äuss.Stockweg'!A56</f>
        <v>Neubau</v>
      </c>
      <c r="B57" s="299" t="str">
        <f>'Kalk UHR KiGa Äuss.Stockweg'!B56</f>
        <v>EG</v>
      </c>
      <c r="C57" s="299" t="str">
        <f>IF('Kalk UHR KiGa Äuss.Stockweg'!C56="","",'Kalk UHR KiGa Äuss.Stockweg'!C56)</f>
        <v/>
      </c>
      <c r="D57" s="299" t="str">
        <f>'Kalk UHR KiGa Äuss.Stockweg'!D56</f>
        <v>Personalraum</v>
      </c>
      <c r="E57" s="228">
        <v>0</v>
      </c>
      <c r="F57" s="194">
        <v>0</v>
      </c>
      <c r="G57" s="194">
        <v>12</v>
      </c>
      <c r="H57" s="185">
        <f t="shared" si="0"/>
        <v>0</v>
      </c>
      <c r="I57" s="524"/>
      <c r="J57" s="186"/>
      <c r="K57" s="187">
        <f t="shared" si="1"/>
        <v>0</v>
      </c>
      <c r="L57" s="522">
        <f t="shared" si="2"/>
        <v>0</v>
      </c>
      <c r="M57" s="188">
        <f t="shared" si="3"/>
        <v>0</v>
      </c>
      <c r="N57" s="188">
        <f t="shared" si="4"/>
        <v>0</v>
      </c>
      <c r="O57" s="188">
        <f t="shared" si="5"/>
        <v>0</v>
      </c>
    </row>
    <row r="58" spans="1:15" s="58" customFormat="1" ht="29.4" customHeight="1" x14ac:dyDescent="0.3">
      <c r="A58" s="299" t="str">
        <f>'Kalk UHR KiGa Äuss.Stockweg'!A57</f>
        <v>Neubau</v>
      </c>
      <c r="B58" s="299" t="str">
        <f>'Kalk UHR KiGa Äuss.Stockweg'!B57</f>
        <v>EG</v>
      </c>
      <c r="C58" s="299" t="str">
        <f>IF('Kalk UHR KiGa Äuss.Stockweg'!C57="","",'Kalk UHR KiGa Äuss.Stockweg'!C57)</f>
        <v/>
      </c>
      <c r="D58" s="299" t="str">
        <f>'Kalk UHR KiGa Äuss.Stockweg'!D57</f>
        <v>Lager</v>
      </c>
      <c r="E58" s="228">
        <v>0</v>
      </c>
      <c r="F58" s="194">
        <v>0</v>
      </c>
      <c r="G58" s="194">
        <v>12</v>
      </c>
      <c r="H58" s="185">
        <f t="shared" si="0"/>
        <v>0</v>
      </c>
      <c r="I58" s="524"/>
      <c r="J58" s="186"/>
      <c r="K58" s="187">
        <f t="shared" si="1"/>
        <v>0</v>
      </c>
      <c r="L58" s="522">
        <f t="shared" si="2"/>
        <v>0</v>
      </c>
      <c r="M58" s="188">
        <f t="shared" si="3"/>
        <v>0</v>
      </c>
      <c r="N58" s="188">
        <f t="shared" si="4"/>
        <v>0</v>
      </c>
      <c r="O58" s="188">
        <f t="shared" si="5"/>
        <v>0</v>
      </c>
    </row>
    <row r="59" spans="1:15" s="58" customFormat="1" ht="29.4" customHeight="1" x14ac:dyDescent="0.3">
      <c r="A59" s="299" t="str">
        <f>'Kalk UHR KiGa Äuss.Stockweg'!A58</f>
        <v>Neubau</v>
      </c>
      <c r="B59" s="299" t="str">
        <f>'Kalk UHR KiGa Äuss.Stockweg'!B58</f>
        <v>EG</v>
      </c>
      <c r="C59" s="299" t="str">
        <f>IF('Kalk UHR KiGa Äuss.Stockweg'!C58="","",'Kalk UHR KiGa Äuss.Stockweg'!C58)</f>
        <v/>
      </c>
      <c r="D59" s="299" t="str">
        <f>'Kalk UHR KiGa Äuss.Stockweg'!D58</f>
        <v>Flur</v>
      </c>
      <c r="E59" s="228">
        <v>0</v>
      </c>
      <c r="F59" s="194">
        <v>0</v>
      </c>
      <c r="G59" s="194">
        <v>12</v>
      </c>
      <c r="H59" s="185">
        <f t="shared" si="0"/>
        <v>0</v>
      </c>
      <c r="I59" s="524"/>
      <c r="J59" s="186"/>
      <c r="K59" s="187">
        <f t="shared" si="1"/>
        <v>0</v>
      </c>
      <c r="L59" s="522">
        <f t="shared" si="2"/>
        <v>0</v>
      </c>
      <c r="M59" s="188">
        <f t="shared" si="3"/>
        <v>0</v>
      </c>
      <c r="N59" s="188">
        <f t="shared" si="4"/>
        <v>0</v>
      </c>
      <c r="O59" s="188">
        <f t="shared" si="5"/>
        <v>0</v>
      </c>
    </row>
    <row r="60" spans="1:15" s="58" customFormat="1" ht="29.4" customHeight="1" x14ac:dyDescent="0.3">
      <c r="A60" s="299" t="str">
        <f>'Kalk UHR KiGa Äuss.Stockweg'!A59</f>
        <v>Neubau</v>
      </c>
      <c r="B60" s="299" t="str">
        <f>'Kalk UHR KiGa Äuss.Stockweg'!B59</f>
        <v>EG</v>
      </c>
      <c r="C60" s="299" t="str">
        <f>IF('Kalk UHR KiGa Äuss.Stockweg'!C59="","",'Kalk UHR KiGa Äuss.Stockweg'!C59)</f>
        <v/>
      </c>
      <c r="D60" s="299" t="str">
        <f>'Kalk UHR KiGa Äuss.Stockweg'!D59</f>
        <v>Gruppenraum 1</v>
      </c>
      <c r="E60" s="228">
        <v>2</v>
      </c>
      <c r="F60" s="194">
        <v>0</v>
      </c>
      <c r="G60" s="194">
        <v>12</v>
      </c>
      <c r="H60" s="185">
        <f t="shared" si="0"/>
        <v>24</v>
      </c>
      <c r="I60" s="524"/>
      <c r="J60" s="186"/>
      <c r="K60" s="187">
        <f t="shared" si="1"/>
        <v>0</v>
      </c>
      <c r="L60" s="522">
        <f t="shared" si="2"/>
        <v>0</v>
      </c>
      <c r="M60" s="188">
        <f t="shared" si="3"/>
        <v>0</v>
      </c>
      <c r="N60" s="188">
        <f t="shared" si="4"/>
        <v>0</v>
      </c>
      <c r="O60" s="188">
        <f t="shared" si="5"/>
        <v>0</v>
      </c>
    </row>
    <row r="61" spans="1:15" s="58" customFormat="1" ht="29.4" customHeight="1" x14ac:dyDescent="0.3">
      <c r="A61" s="299" t="str">
        <f>'Kalk UHR KiGa Äuss.Stockweg'!A60</f>
        <v>Neubau</v>
      </c>
      <c r="B61" s="299" t="str">
        <f>'Kalk UHR KiGa Äuss.Stockweg'!B60</f>
        <v>EG</v>
      </c>
      <c r="C61" s="299" t="str">
        <f>IF('Kalk UHR KiGa Äuss.Stockweg'!C60="","",'Kalk UHR KiGa Äuss.Stockweg'!C60)</f>
        <v/>
      </c>
      <c r="D61" s="299" t="str">
        <f>'Kalk UHR KiGa Äuss.Stockweg'!D60</f>
        <v>Gruppenraum 2</v>
      </c>
      <c r="E61" s="228">
        <v>2</v>
      </c>
      <c r="F61" s="194">
        <v>0</v>
      </c>
      <c r="G61" s="194">
        <v>12</v>
      </c>
      <c r="H61" s="185">
        <f t="shared" si="0"/>
        <v>24</v>
      </c>
      <c r="I61" s="524"/>
      <c r="J61" s="186"/>
      <c r="K61" s="187">
        <f t="shared" si="1"/>
        <v>0</v>
      </c>
      <c r="L61" s="522">
        <f t="shared" si="2"/>
        <v>0</v>
      </c>
      <c r="M61" s="188">
        <f t="shared" si="3"/>
        <v>0</v>
      </c>
      <c r="N61" s="188">
        <f t="shared" si="4"/>
        <v>0</v>
      </c>
      <c r="O61" s="188">
        <f t="shared" si="5"/>
        <v>0</v>
      </c>
    </row>
    <row r="62" spans="1:15" s="58" customFormat="1" ht="29.4" customHeight="1" x14ac:dyDescent="0.3">
      <c r="A62" s="299" t="str">
        <f>'Kalk UHR KiGa Äuss.Stockweg'!A61</f>
        <v>Neubau</v>
      </c>
      <c r="B62" s="299" t="str">
        <f>'Kalk UHR KiGa Äuss.Stockweg'!B61</f>
        <v>EG</v>
      </c>
      <c r="C62" s="299" t="str">
        <f>IF('Kalk UHR KiGa Äuss.Stockweg'!C61="","",'Kalk UHR KiGa Äuss.Stockweg'!C61)</f>
        <v/>
      </c>
      <c r="D62" s="299" t="str">
        <f>'Kalk UHR KiGa Äuss.Stockweg'!D61</f>
        <v>Schlafraum 1</v>
      </c>
      <c r="E62" s="228">
        <v>0</v>
      </c>
      <c r="F62" s="194">
        <v>0</v>
      </c>
      <c r="G62" s="194">
        <v>12</v>
      </c>
      <c r="H62" s="185">
        <f t="shared" si="0"/>
        <v>0</v>
      </c>
      <c r="I62" s="524"/>
      <c r="J62" s="186"/>
      <c r="K62" s="187">
        <f t="shared" si="1"/>
        <v>0</v>
      </c>
      <c r="L62" s="522">
        <f t="shared" si="2"/>
        <v>0</v>
      </c>
      <c r="M62" s="188">
        <f t="shared" si="3"/>
        <v>0</v>
      </c>
      <c r="N62" s="188">
        <f t="shared" si="4"/>
        <v>0</v>
      </c>
      <c r="O62" s="188">
        <f t="shared" si="5"/>
        <v>0</v>
      </c>
    </row>
    <row r="63" spans="1:15" s="58" customFormat="1" ht="29.4" customHeight="1" x14ac:dyDescent="0.3">
      <c r="A63" s="299" t="str">
        <f>'Kalk UHR KiGa Äuss.Stockweg'!A62</f>
        <v>Neubau</v>
      </c>
      <c r="B63" s="299" t="str">
        <f>'Kalk UHR KiGa Äuss.Stockweg'!B62</f>
        <v>EG</v>
      </c>
      <c r="C63" s="299" t="str">
        <f>IF('Kalk UHR KiGa Äuss.Stockweg'!C62="","",'Kalk UHR KiGa Äuss.Stockweg'!C62)</f>
        <v/>
      </c>
      <c r="D63" s="299" t="str">
        <f>'Kalk UHR KiGa Äuss.Stockweg'!D62</f>
        <v>Schlafraum 2</v>
      </c>
      <c r="E63" s="228">
        <v>0</v>
      </c>
      <c r="F63" s="194">
        <v>0</v>
      </c>
      <c r="G63" s="194">
        <v>12</v>
      </c>
      <c r="H63" s="185">
        <f t="shared" si="0"/>
        <v>0</v>
      </c>
      <c r="I63" s="524"/>
      <c r="J63" s="186"/>
      <c r="K63" s="187">
        <f t="shared" si="1"/>
        <v>0</v>
      </c>
      <c r="L63" s="522">
        <f t="shared" si="2"/>
        <v>0</v>
      </c>
      <c r="M63" s="188">
        <f t="shared" si="3"/>
        <v>0</v>
      </c>
      <c r="N63" s="188">
        <f t="shared" si="4"/>
        <v>0</v>
      </c>
      <c r="O63" s="188">
        <f t="shared" si="5"/>
        <v>0</v>
      </c>
    </row>
    <row r="64" spans="1:15" s="58" customFormat="1" ht="29.4" customHeight="1" x14ac:dyDescent="0.3">
      <c r="A64" s="299" t="str">
        <f>'Kalk UHR KiGa Äuss.Stockweg'!A63</f>
        <v>Neubau</v>
      </c>
      <c r="B64" s="299" t="str">
        <f>'Kalk UHR KiGa Äuss.Stockweg'!B63</f>
        <v>EG</v>
      </c>
      <c r="C64" s="299" t="str">
        <f>IF('Kalk UHR KiGa Äuss.Stockweg'!C63="","",'Kalk UHR KiGa Äuss.Stockweg'!C63)</f>
        <v/>
      </c>
      <c r="D64" s="299" t="str">
        <f>'Kalk UHR KiGa Äuss.Stockweg'!D63</f>
        <v>Waschen WC</v>
      </c>
      <c r="E64" s="228">
        <v>0</v>
      </c>
      <c r="F64" s="194">
        <v>0</v>
      </c>
      <c r="G64" s="194">
        <v>12</v>
      </c>
      <c r="H64" s="185">
        <f t="shared" si="0"/>
        <v>0</v>
      </c>
      <c r="I64" s="524"/>
      <c r="J64" s="186"/>
      <c r="K64" s="187">
        <f t="shared" si="1"/>
        <v>0</v>
      </c>
      <c r="L64" s="522">
        <f t="shared" si="2"/>
        <v>0</v>
      </c>
      <c r="M64" s="188">
        <f t="shared" si="3"/>
        <v>0</v>
      </c>
      <c r="N64" s="188">
        <f t="shared" si="4"/>
        <v>0</v>
      </c>
      <c r="O64" s="188">
        <f t="shared" si="5"/>
        <v>0</v>
      </c>
    </row>
    <row r="65" spans="1:15" s="58" customFormat="1" ht="29.4" customHeight="1" x14ac:dyDescent="0.3">
      <c r="A65" s="299" t="str">
        <f>'Kalk UHR KiGa Äuss.Stockweg'!A64</f>
        <v>Altbau</v>
      </c>
      <c r="B65" s="299" t="str">
        <f>'Kalk UHR KiGa Äuss.Stockweg'!B64</f>
        <v>OG</v>
      </c>
      <c r="C65" s="299" t="str">
        <f>IF('Kalk UHR KiGa Äuss.Stockweg'!C64="","",'Kalk UHR KiGa Äuss.Stockweg'!C64)</f>
        <v/>
      </c>
      <c r="D65" s="299" t="str">
        <f>'Kalk UHR KiGa Äuss.Stockweg'!D64</f>
        <v>Galerie 1 Schlafen</v>
      </c>
      <c r="E65" s="228">
        <v>0</v>
      </c>
      <c r="F65" s="194">
        <v>0</v>
      </c>
      <c r="G65" s="194">
        <v>12</v>
      </c>
      <c r="H65" s="185">
        <f t="shared" si="0"/>
        <v>0</v>
      </c>
      <c r="I65" s="524"/>
      <c r="J65" s="186"/>
      <c r="K65" s="187">
        <f t="shared" si="1"/>
        <v>0</v>
      </c>
      <c r="L65" s="522">
        <f t="shared" si="2"/>
        <v>0</v>
      </c>
      <c r="M65" s="188">
        <f t="shared" si="3"/>
        <v>0</v>
      </c>
      <c r="N65" s="188">
        <f t="shared" si="4"/>
        <v>0</v>
      </c>
      <c r="O65" s="188">
        <f t="shared" si="5"/>
        <v>0</v>
      </c>
    </row>
    <row r="66" spans="1:15" s="58" customFormat="1" ht="29.4" customHeight="1" x14ac:dyDescent="0.3">
      <c r="A66" s="299" t="str">
        <f>'Kalk UHR KiGa Äuss.Stockweg'!A65</f>
        <v>Altbau</v>
      </c>
      <c r="B66" s="299" t="str">
        <f>'Kalk UHR KiGa Äuss.Stockweg'!B65</f>
        <v>OG</v>
      </c>
      <c r="C66" s="299" t="str">
        <f>IF('Kalk UHR KiGa Äuss.Stockweg'!C65="","",'Kalk UHR KiGa Äuss.Stockweg'!C65)</f>
        <v/>
      </c>
      <c r="D66" s="299" t="str">
        <f>'Kalk UHR KiGa Äuss.Stockweg'!D65</f>
        <v>Galerie 2 Schlafen</v>
      </c>
      <c r="E66" s="228">
        <v>0</v>
      </c>
      <c r="F66" s="194">
        <v>0</v>
      </c>
      <c r="G66" s="194">
        <v>12</v>
      </c>
      <c r="H66" s="185">
        <f t="shared" si="0"/>
        <v>0</v>
      </c>
      <c r="I66" s="524"/>
      <c r="J66" s="186"/>
      <c r="K66" s="187">
        <f t="shared" si="1"/>
        <v>0</v>
      </c>
      <c r="L66" s="522">
        <f t="shared" si="2"/>
        <v>0</v>
      </c>
      <c r="M66" s="188">
        <f t="shared" si="3"/>
        <v>0</v>
      </c>
      <c r="N66" s="188">
        <f t="shared" si="4"/>
        <v>0</v>
      </c>
      <c r="O66" s="188">
        <f t="shared" si="5"/>
        <v>0</v>
      </c>
    </row>
    <row r="67" spans="1:15" s="58" customFormat="1" ht="29.4" customHeight="1" x14ac:dyDescent="0.3">
      <c r="A67" s="299" t="str">
        <f>'Kalk UHR KiGa Äuss.Stockweg'!A66</f>
        <v>Altbau</v>
      </c>
      <c r="B67" s="299" t="str">
        <f>'Kalk UHR KiGa Äuss.Stockweg'!B66</f>
        <v>OG</v>
      </c>
      <c r="C67" s="299" t="str">
        <f>IF('Kalk UHR KiGa Äuss.Stockweg'!C66="","",'Kalk UHR KiGa Äuss.Stockweg'!C66)</f>
        <v/>
      </c>
      <c r="D67" s="299" t="str">
        <f>'Kalk UHR KiGa Äuss.Stockweg'!D66</f>
        <v>Abstellraum</v>
      </c>
      <c r="E67" s="228">
        <v>0</v>
      </c>
      <c r="F67" s="194">
        <v>0</v>
      </c>
      <c r="G67" s="194">
        <v>12</v>
      </c>
      <c r="H67" s="185">
        <f t="shared" si="0"/>
        <v>0</v>
      </c>
      <c r="I67" s="524"/>
      <c r="J67" s="186"/>
      <c r="K67" s="187">
        <f t="shared" si="1"/>
        <v>0</v>
      </c>
      <c r="L67" s="522">
        <f t="shared" si="2"/>
        <v>0</v>
      </c>
      <c r="M67" s="188">
        <f t="shared" si="3"/>
        <v>0</v>
      </c>
      <c r="N67" s="188">
        <f t="shared" si="4"/>
        <v>0</v>
      </c>
      <c r="O67" s="188">
        <f t="shared" si="5"/>
        <v>0</v>
      </c>
    </row>
    <row r="68" spans="1:15" s="58" customFormat="1" ht="29.4" customHeight="1" x14ac:dyDescent="0.3">
      <c r="A68" s="299" t="str">
        <f>'Kalk UHR KiGa Äuss.Stockweg'!A67</f>
        <v>Altbau</v>
      </c>
      <c r="B68" s="299" t="str">
        <f>'Kalk UHR KiGa Äuss.Stockweg'!B67</f>
        <v>OG</v>
      </c>
      <c r="C68" s="299" t="str">
        <f>IF('Kalk UHR KiGa Äuss.Stockweg'!C67="","",'Kalk UHR KiGa Äuss.Stockweg'!C67)</f>
        <v/>
      </c>
      <c r="D68" s="299" t="str">
        <f>'Kalk UHR KiGa Äuss.Stockweg'!D67</f>
        <v>Galerie 3 Schlafen</v>
      </c>
      <c r="E68" s="228">
        <v>0</v>
      </c>
      <c r="F68" s="194">
        <v>0</v>
      </c>
      <c r="G68" s="194">
        <v>12</v>
      </c>
      <c r="H68" s="185">
        <f t="shared" si="0"/>
        <v>0</v>
      </c>
      <c r="I68" s="524"/>
      <c r="J68" s="186"/>
      <c r="K68" s="187">
        <f t="shared" si="1"/>
        <v>0</v>
      </c>
      <c r="L68" s="522">
        <f t="shared" si="2"/>
        <v>0</v>
      </c>
      <c r="M68" s="188">
        <f t="shared" si="3"/>
        <v>0</v>
      </c>
      <c r="N68" s="188">
        <f t="shared" si="4"/>
        <v>0</v>
      </c>
      <c r="O68" s="188">
        <f t="shared" si="5"/>
        <v>0</v>
      </c>
    </row>
    <row r="69" spans="1:15" s="58" customFormat="1" ht="29.4" customHeight="1" x14ac:dyDescent="0.3">
      <c r="A69" s="299" t="str">
        <f>'Kalk UHR KiGa Äuss.Stockweg'!A68</f>
        <v>Altbau</v>
      </c>
      <c r="B69" s="299" t="str">
        <f>'Kalk UHR KiGa Äuss.Stockweg'!B68</f>
        <v>OG</v>
      </c>
      <c r="C69" s="299" t="str">
        <f>IF('Kalk UHR KiGa Äuss.Stockweg'!C68="","",'Kalk UHR KiGa Äuss.Stockweg'!C68)</f>
        <v/>
      </c>
      <c r="D69" s="299" t="str">
        <f>'Kalk UHR KiGa Äuss.Stockweg'!D68</f>
        <v>Galerie 4 Schlafen</v>
      </c>
      <c r="E69" s="228">
        <v>0</v>
      </c>
      <c r="F69" s="194">
        <v>0</v>
      </c>
      <c r="G69" s="194">
        <v>12</v>
      </c>
      <c r="H69" s="185">
        <f t="shared" si="0"/>
        <v>0</v>
      </c>
      <c r="I69" s="524"/>
      <c r="J69" s="186"/>
      <c r="K69" s="187">
        <f t="shared" si="1"/>
        <v>0</v>
      </c>
      <c r="L69" s="522">
        <f t="shared" si="2"/>
        <v>0</v>
      </c>
      <c r="M69" s="188">
        <f t="shared" si="3"/>
        <v>0</v>
      </c>
      <c r="N69" s="188">
        <f t="shared" si="4"/>
        <v>0</v>
      </c>
      <c r="O69" s="188">
        <f t="shared" si="5"/>
        <v>0</v>
      </c>
    </row>
    <row r="70" spans="1:15" ht="22.5" customHeight="1" x14ac:dyDescent="0.2">
      <c r="A70" s="189"/>
      <c r="B70" s="189"/>
      <c r="C70" s="190"/>
      <c r="D70" s="190"/>
      <c r="E70" s="56">
        <f>SUM(E9:E69)</f>
        <v>28.700000000000003</v>
      </c>
      <c r="F70" s="56"/>
      <c r="G70" s="56"/>
      <c r="H70" s="56">
        <f>SUM(H9:H69)</f>
        <v>344.40000000000003</v>
      </c>
      <c r="I70" s="56"/>
      <c r="J70" s="56"/>
      <c r="K70" s="191">
        <f>SUM(K9:K69)</f>
        <v>0</v>
      </c>
      <c r="L70" s="192"/>
      <c r="M70" s="192"/>
      <c r="N70" s="192"/>
      <c r="O70" s="193">
        <f>SUM(O9:O69)</f>
        <v>0</v>
      </c>
    </row>
    <row r="71" spans="1:15" x14ac:dyDescent="0.2">
      <c r="F71" s="59"/>
      <c r="G71" s="59"/>
      <c r="I71" s="59"/>
    </row>
  </sheetData>
  <sheetProtection selectLockedCells="1"/>
  <autoFilter ref="A8:O70" xr:uid="{AC295D1F-C63D-4B04-8B72-C2D171915A02}"/>
  <mergeCells count="6">
    <mergeCell ref="N2:O2"/>
    <mergeCell ref="F7:G7"/>
    <mergeCell ref="I7:J7"/>
    <mergeCell ref="M7:N7"/>
    <mergeCell ref="A1:O1"/>
    <mergeCell ref="F2:K2"/>
  </mergeCells>
  <printOptions horizontalCentered="1"/>
  <pageMargins left="0.19685039370078741" right="0.19685039370078741" top="0.9055118110236221" bottom="0.78740157480314965" header="0.51181102362204722" footer="0.51181102362204722"/>
  <pageSetup paperSize="9" scale="88" fitToHeight="0" orientation="landscape" r:id="rId1"/>
  <headerFooter alignWithMargins="0">
    <oddHeader>&amp;C&amp;"Verdana,Standard"Ausschreibung Reinigung Gemeinde Oberhaching 2026</oddHeader>
    <oddFooter>&amp;CSeite &amp;P von &amp;N Seiten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B45BD-1DDE-48D0-A2AD-67FCDA1361E6}">
  <sheetPr codeName="Tabelle27">
    <tabColor rgb="FF00B050"/>
    <pageSetUpPr fitToPage="1"/>
  </sheetPr>
  <dimension ref="A1:AZ187"/>
  <sheetViews>
    <sheetView zoomScale="80" zoomScaleNormal="80" zoomScaleSheetLayoutView="70" zoomScalePageLayoutView="70" workbookViewId="0">
      <selection activeCell="K3" sqref="K3"/>
    </sheetView>
  </sheetViews>
  <sheetFormatPr baseColWidth="10" defaultColWidth="11.44140625" defaultRowHeight="12.6" x14ac:dyDescent="0.2"/>
  <cols>
    <col min="1" max="1" width="13.6640625" style="53" customWidth="1"/>
    <col min="2" max="2" width="10.44140625" style="60" customWidth="1"/>
    <col min="3" max="3" width="9.33203125" style="60" customWidth="1"/>
    <col min="4" max="4" width="26.109375" style="60" customWidth="1"/>
    <col min="5" max="5" width="17.109375" style="53" customWidth="1"/>
    <col min="6" max="6" width="13.6640625" style="53" customWidth="1"/>
    <col min="7" max="7" width="14" style="60" customWidth="1"/>
    <col min="8" max="8" width="10.88671875" style="59" customWidth="1"/>
    <col min="9" max="9" width="11" style="100" customWidth="1"/>
    <col min="10" max="10" width="16.5546875" style="100" customWidth="1"/>
    <col min="11" max="11" width="14.5546875" style="59" customWidth="1"/>
    <col min="12" max="12" width="11" style="59" customWidth="1"/>
    <col min="13" max="13" width="14.21875" style="104" customWidth="1"/>
    <col min="14" max="14" width="11.33203125" style="105" customWidth="1"/>
    <col min="15" max="15" width="14.21875" style="106" customWidth="1"/>
    <col min="16" max="16" width="16.88671875" style="106" customWidth="1"/>
    <col min="17" max="17" width="2.44140625" style="53" customWidth="1"/>
    <col min="18" max="18" width="13.109375" style="53" hidden="1" customWidth="1"/>
    <col min="19" max="49" width="3.77734375" style="53" hidden="1" customWidth="1"/>
    <col min="50" max="52" width="11.44140625" style="53" hidden="1" customWidth="1"/>
    <col min="53" max="16384" width="11.44140625" style="53"/>
  </cols>
  <sheetData>
    <row r="1" spans="1:52" ht="25.8" customHeight="1" x14ac:dyDescent="0.2">
      <c r="A1" s="606" t="s">
        <v>368</v>
      </c>
      <c r="B1" s="606"/>
      <c r="C1" s="606"/>
      <c r="D1" s="606"/>
      <c r="E1" s="606"/>
      <c r="F1" s="606"/>
      <c r="G1" s="606"/>
      <c r="H1" s="606"/>
      <c r="I1" s="606"/>
      <c r="J1" s="606"/>
      <c r="K1" s="606"/>
      <c r="L1" s="606"/>
      <c r="M1" s="606"/>
      <c r="N1" s="606"/>
      <c r="O1" s="606"/>
      <c r="P1" s="606"/>
      <c r="Q1" s="52"/>
    </row>
    <row r="2" spans="1:52" s="54" customFormat="1" ht="28.5" customHeight="1" x14ac:dyDescent="0.3">
      <c r="A2" s="83" t="s">
        <v>2</v>
      </c>
      <c r="B2" s="84" t="str">
        <f>Basisdaten!B5</f>
        <v>Gemeinde Oberhaching</v>
      </c>
      <c r="C2" s="84"/>
      <c r="H2" s="87" t="s">
        <v>3</v>
      </c>
      <c r="I2" s="88">
        <f>Basisdaten!E5</f>
        <v>0</v>
      </c>
      <c r="J2" s="84"/>
      <c r="K2" s="84"/>
      <c r="L2" s="169" t="s">
        <v>0</v>
      </c>
      <c r="M2" s="89"/>
      <c r="N2" s="90"/>
      <c r="O2" s="87" t="s">
        <v>1</v>
      </c>
      <c r="P2" s="322">
        <f>Basisdaten!E3</f>
        <v>0</v>
      </c>
    </row>
    <row r="3" spans="1:52" s="54" customFormat="1" ht="22.8" customHeight="1" x14ac:dyDescent="0.3">
      <c r="A3" s="86" t="s">
        <v>4</v>
      </c>
      <c r="B3" s="84" t="s">
        <v>74</v>
      </c>
      <c r="C3" s="84"/>
      <c r="F3" s="85"/>
      <c r="M3" s="404" t="s">
        <v>324</v>
      </c>
      <c r="N3" s="405">
        <f>'SVS UHR'!F77</f>
        <v>0</v>
      </c>
      <c r="O3" s="91"/>
      <c r="P3" s="92"/>
    </row>
    <row r="4" spans="1:52" s="54" customFormat="1" ht="6.6" customHeight="1" x14ac:dyDescent="0.3">
      <c r="M4" s="89"/>
      <c r="N4" s="90"/>
      <c r="O4" s="90"/>
      <c r="P4" s="92"/>
    </row>
    <row r="5" spans="1:52" s="145" customFormat="1" ht="22.8" customHeight="1" x14ac:dyDescent="0.3">
      <c r="A5" s="235"/>
      <c r="B5" s="235"/>
      <c r="C5" s="235"/>
      <c r="D5" s="235"/>
      <c r="E5" s="235"/>
      <c r="F5" s="232" t="s">
        <v>574</v>
      </c>
      <c r="G5" s="146">
        <f>SUBTOTAL(9,G8:G67)</f>
        <v>1897.0900000000001</v>
      </c>
      <c r="H5" s="147"/>
      <c r="I5" s="147"/>
      <c r="J5" s="146">
        <f>SUBTOTAL(9,J8:J67)</f>
        <v>369662.12</v>
      </c>
      <c r="K5" s="148">
        <f>IF(ISERROR(J5/M5),0,(J5/M5))</f>
        <v>0</v>
      </c>
      <c r="L5" s="230">
        <f>SUBTOTAL(9,L8:L68)</f>
        <v>0</v>
      </c>
      <c r="M5" s="230">
        <f>SUBTOTAL(9,M8:M67)</f>
        <v>0</v>
      </c>
      <c r="N5" s="235"/>
      <c r="O5" s="235"/>
      <c r="P5" s="149">
        <f>SUBTOTAL(9,P8:P67)</f>
        <v>0</v>
      </c>
      <c r="S5" s="607" t="s">
        <v>528</v>
      </c>
      <c r="T5" s="607"/>
      <c r="U5" s="607"/>
      <c r="V5" s="607"/>
      <c r="W5" s="607"/>
      <c r="X5" s="607"/>
      <c r="Y5" s="607"/>
      <c r="Z5" s="607"/>
      <c r="AA5" s="607"/>
      <c r="AB5" s="607"/>
      <c r="AC5" s="607"/>
      <c r="AD5" s="607"/>
      <c r="AE5" s="607"/>
      <c r="AF5" s="607"/>
      <c r="AG5" s="607"/>
      <c r="AH5" s="607"/>
      <c r="AI5" s="607"/>
      <c r="AJ5" s="607"/>
      <c r="AK5" s="607"/>
      <c r="AL5" s="607"/>
      <c r="AM5" s="607"/>
      <c r="AN5" s="607"/>
      <c r="AO5" s="607"/>
      <c r="AP5" s="607"/>
      <c r="AQ5" s="607"/>
      <c r="AR5" s="607"/>
      <c r="AS5" s="607"/>
      <c r="AT5" s="607"/>
      <c r="AU5" s="607"/>
      <c r="AV5" s="607"/>
      <c r="AW5" s="607"/>
      <c r="AX5" s="607"/>
      <c r="AY5" s="607"/>
      <c r="AZ5" s="607"/>
    </row>
    <row r="6" spans="1:52" s="145" customFormat="1" ht="59.4" customHeight="1" x14ac:dyDescent="0.3">
      <c r="A6" s="298"/>
      <c r="B6" s="298"/>
      <c r="C6" s="298"/>
      <c r="D6" s="298"/>
      <c r="E6" s="298"/>
      <c r="F6" s="234" t="s">
        <v>226</v>
      </c>
      <c r="G6" s="150">
        <f>SUM(G$8:G$67)</f>
        <v>1897.0900000000001</v>
      </c>
      <c r="H6" s="153"/>
      <c r="I6" s="153"/>
      <c r="J6" s="150">
        <f>SUM(J$8:J$67)</f>
        <v>369662.12</v>
      </c>
      <c r="K6" s="151">
        <f>IF(ISERROR(J6/M6),0,(J6/M6))</f>
        <v>0</v>
      </c>
      <c r="L6" s="231">
        <f>SUM(L$8:L$67)</f>
        <v>0</v>
      </c>
      <c r="M6" s="231">
        <f>SUM(M$8:M$67)</f>
        <v>0</v>
      </c>
      <c r="N6" s="298"/>
      <c r="O6" s="298"/>
      <c r="P6" s="152">
        <f>SUM(P$8:P$67)</f>
        <v>0</v>
      </c>
      <c r="R6" s="458" t="s">
        <v>536</v>
      </c>
      <c r="S6" s="459">
        <v>46266</v>
      </c>
      <c r="T6" s="460">
        <f>S6+1</f>
        <v>46267</v>
      </c>
      <c r="U6" s="460">
        <f t="shared" ref="U6:AW6" si="0">T6+1</f>
        <v>46268</v>
      </c>
      <c r="V6" s="460">
        <f t="shared" si="0"/>
        <v>46269</v>
      </c>
      <c r="W6" s="460">
        <f t="shared" si="0"/>
        <v>46270</v>
      </c>
      <c r="X6" s="460">
        <f t="shared" si="0"/>
        <v>46271</v>
      </c>
      <c r="Y6" s="460">
        <f t="shared" si="0"/>
        <v>46272</v>
      </c>
      <c r="Z6" s="460">
        <f t="shared" si="0"/>
        <v>46273</v>
      </c>
      <c r="AA6" s="460">
        <f t="shared" si="0"/>
        <v>46274</v>
      </c>
      <c r="AB6" s="460">
        <f t="shared" si="0"/>
        <v>46275</v>
      </c>
      <c r="AC6" s="460">
        <f t="shared" si="0"/>
        <v>46276</v>
      </c>
      <c r="AD6" s="460">
        <f t="shared" si="0"/>
        <v>46277</v>
      </c>
      <c r="AE6" s="460">
        <f t="shared" si="0"/>
        <v>46278</v>
      </c>
      <c r="AF6" s="460">
        <f t="shared" si="0"/>
        <v>46279</v>
      </c>
      <c r="AG6" s="460">
        <f t="shared" si="0"/>
        <v>46280</v>
      </c>
      <c r="AH6" s="460">
        <f t="shared" si="0"/>
        <v>46281</v>
      </c>
      <c r="AI6" s="460">
        <f t="shared" si="0"/>
        <v>46282</v>
      </c>
      <c r="AJ6" s="460">
        <f t="shared" si="0"/>
        <v>46283</v>
      </c>
      <c r="AK6" s="460">
        <f t="shared" si="0"/>
        <v>46284</v>
      </c>
      <c r="AL6" s="460">
        <f t="shared" si="0"/>
        <v>46285</v>
      </c>
      <c r="AM6" s="460">
        <f t="shared" si="0"/>
        <v>46286</v>
      </c>
      <c r="AN6" s="460">
        <f t="shared" si="0"/>
        <v>46287</v>
      </c>
      <c r="AO6" s="460">
        <f t="shared" si="0"/>
        <v>46288</v>
      </c>
      <c r="AP6" s="460">
        <f t="shared" si="0"/>
        <v>46289</v>
      </c>
      <c r="AQ6" s="460">
        <f t="shared" si="0"/>
        <v>46290</v>
      </c>
      <c r="AR6" s="460">
        <f t="shared" si="0"/>
        <v>46291</v>
      </c>
      <c r="AS6" s="460">
        <f t="shared" si="0"/>
        <v>46292</v>
      </c>
      <c r="AT6" s="460">
        <f t="shared" si="0"/>
        <v>46293</v>
      </c>
      <c r="AU6" s="460">
        <f t="shared" si="0"/>
        <v>46294</v>
      </c>
      <c r="AV6" s="460">
        <f t="shared" si="0"/>
        <v>46295</v>
      </c>
      <c r="AW6" s="460">
        <f t="shared" si="0"/>
        <v>46296</v>
      </c>
      <c r="AX6" s="464"/>
      <c r="AY6" s="464"/>
      <c r="AZ6" s="465"/>
    </row>
    <row r="7" spans="1:52" s="57" customFormat="1" ht="47.4" customHeight="1" x14ac:dyDescent="0.25">
      <c r="A7" s="55" t="s">
        <v>245</v>
      </c>
      <c r="B7" s="55" t="s">
        <v>238</v>
      </c>
      <c r="C7" s="55" t="s">
        <v>101</v>
      </c>
      <c r="D7" s="55" t="s">
        <v>103</v>
      </c>
      <c r="E7" s="55" t="s">
        <v>162</v>
      </c>
      <c r="F7" s="55" t="s">
        <v>57</v>
      </c>
      <c r="G7" s="56" t="s">
        <v>573</v>
      </c>
      <c r="H7" s="56" t="s">
        <v>59</v>
      </c>
      <c r="I7" s="56" t="s">
        <v>75</v>
      </c>
      <c r="J7" s="56" t="s">
        <v>76</v>
      </c>
      <c r="K7" s="93" t="s">
        <v>77</v>
      </c>
      <c r="L7" s="94" t="s">
        <v>535</v>
      </c>
      <c r="M7" s="94" t="s">
        <v>78</v>
      </c>
      <c r="N7" s="95" t="s">
        <v>79</v>
      </c>
      <c r="O7" s="95" t="s">
        <v>80</v>
      </c>
      <c r="P7" s="95" t="s">
        <v>81</v>
      </c>
      <c r="R7" s="457"/>
      <c r="S7" s="461" t="str">
        <f>TEXT(S6,"TTTT")</f>
        <v>Dienstag</v>
      </c>
      <c r="T7" s="462" t="str">
        <f t="shared" ref="T7:AW7" si="1">TEXT(T6,"TTTT")</f>
        <v>Mittwoch</v>
      </c>
      <c r="U7" s="462" t="str">
        <f t="shared" si="1"/>
        <v>Donnerstag</v>
      </c>
      <c r="V7" s="462" t="str">
        <f t="shared" si="1"/>
        <v>Freitag</v>
      </c>
      <c r="W7" s="462" t="str">
        <f t="shared" si="1"/>
        <v>Samstag</v>
      </c>
      <c r="X7" s="462" t="str">
        <f t="shared" si="1"/>
        <v>Sonntag</v>
      </c>
      <c r="Y7" s="462" t="str">
        <f t="shared" si="1"/>
        <v>Montag</v>
      </c>
      <c r="Z7" s="462" t="str">
        <f t="shared" si="1"/>
        <v>Dienstag</v>
      </c>
      <c r="AA7" s="462" t="str">
        <f t="shared" si="1"/>
        <v>Mittwoch</v>
      </c>
      <c r="AB7" s="462" t="str">
        <f t="shared" si="1"/>
        <v>Donnerstag</v>
      </c>
      <c r="AC7" s="462" t="str">
        <f t="shared" si="1"/>
        <v>Freitag</v>
      </c>
      <c r="AD7" s="462" t="str">
        <f t="shared" si="1"/>
        <v>Samstag</v>
      </c>
      <c r="AE7" s="462" t="str">
        <f t="shared" si="1"/>
        <v>Sonntag</v>
      </c>
      <c r="AF7" s="462" t="str">
        <f t="shared" si="1"/>
        <v>Montag</v>
      </c>
      <c r="AG7" s="462" t="str">
        <f t="shared" si="1"/>
        <v>Dienstag</v>
      </c>
      <c r="AH7" s="462" t="str">
        <f t="shared" si="1"/>
        <v>Mittwoch</v>
      </c>
      <c r="AI7" s="462" t="str">
        <f t="shared" si="1"/>
        <v>Donnerstag</v>
      </c>
      <c r="AJ7" s="462" t="str">
        <f t="shared" si="1"/>
        <v>Freitag</v>
      </c>
      <c r="AK7" s="462" t="str">
        <f t="shared" si="1"/>
        <v>Samstag</v>
      </c>
      <c r="AL7" s="462" t="str">
        <f t="shared" si="1"/>
        <v>Sonntag</v>
      </c>
      <c r="AM7" s="462" t="str">
        <f t="shared" si="1"/>
        <v>Montag</v>
      </c>
      <c r="AN7" s="462" t="str">
        <f t="shared" si="1"/>
        <v>Dienstag</v>
      </c>
      <c r="AO7" s="462" t="str">
        <f t="shared" si="1"/>
        <v>Mittwoch</v>
      </c>
      <c r="AP7" s="462" t="str">
        <f t="shared" si="1"/>
        <v>Donnerstag</v>
      </c>
      <c r="AQ7" s="462" t="str">
        <f t="shared" si="1"/>
        <v>Freitag</v>
      </c>
      <c r="AR7" s="462" t="str">
        <f t="shared" si="1"/>
        <v>Samstag</v>
      </c>
      <c r="AS7" s="462" t="str">
        <f t="shared" si="1"/>
        <v>Sonntag</v>
      </c>
      <c r="AT7" s="462" t="str">
        <f t="shared" si="1"/>
        <v>Montag</v>
      </c>
      <c r="AU7" s="462" t="str">
        <f t="shared" si="1"/>
        <v>Dienstag</v>
      </c>
      <c r="AV7" s="462" t="str">
        <f t="shared" si="1"/>
        <v>Mittwoch</v>
      </c>
      <c r="AW7" s="463" t="str">
        <f t="shared" si="1"/>
        <v>Donnerstag</v>
      </c>
      <c r="AX7" s="464" t="s">
        <v>526</v>
      </c>
      <c r="AY7" s="464" t="s">
        <v>602</v>
      </c>
      <c r="AZ7" s="465" t="s">
        <v>527</v>
      </c>
    </row>
    <row r="8" spans="1:52" s="58" customFormat="1" ht="24.9" customHeight="1" x14ac:dyDescent="0.25">
      <c r="A8" s="539" t="s">
        <v>632</v>
      </c>
      <c r="B8" s="96" t="s">
        <v>246</v>
      </c>
      <c r="C8" s="96" t="s">
        <v>227</v>
      </c>
      <c r="D8" s="144" t="s">
        <v>163</v>
      </c>
      <c r="E8" s="229" t="s">
        <v>240</v>
      </c>
      <c r="F8" s="227" t="s">
        <v>425</v>
      </c>
      <c r="G8" s="126">
        <v>34</v>
      </c>
      <c r="H8" s="96" t="str">
        <f>VLOOKUP($F8,'Leistungswerte UHR Kigas'!$C$6:$F$22,3,FALSE)</f>
        <v>M1</v>
      </c>
      <c r="I8" s="97">
        <f>VLOOKUP(H8,Turnus!$H$9:$I$26,2,FALSE)</f>
        <v>12</v>
      </c>
      <c r="J8" s="126">
        <f t="shared" ref="J8:J66" si="2">+G8*I8</f>
        <v>408</v>
      </c>
      <c r="K8" s="127">
        <f>VLOOKUP($F8,'Leistungswerte UHR Kigas'!$C$6:$F$22,4,FALSE)</f>
        <v>0</v>
      </c>
      <c r="L8" s="479" t="str">
        <f>IFERROR(G8/K8,"")</f>
        <v/>
      </c>
      <c r="M8" s="128">
        <f t="shared" ref="M8:M66" si="3">IF(ISERROR(J8/K8),0,J8/K8)</f>
        <v>0</v>
      </c>
      <c r="N8" s="521">
        <f>N$3</f>
        <v>0</v>
      </c>
      <c r="O8" s="129">
        <f t="shared" ref="O8:O66" si="4">IF(ISERROR(G8/K8*N8),0,G8/K8*N8)</f>
        <v>0</v>
      </c>
      <c r="P8" s="130">
        <f t="shared" ref="P8:P66" si="5">+M8*N8</f>
        <v>0</v>
      </c>
      <c r="R8" s="466"/>
      <c r="S8" s="467"/>
      <c r="T8" s="467"/>
      <c r="U8" s="467"/>
      <c r="V8" s="467"/>
      <c r="W8" s="467"/>
      <c r="X8" s="467"/>
      <c r="Y8" s="467"/>
      <c r="Z8" s="467"/>
      <c r="AA8" s="467"/>
      <c r="AB8" s="467"/>
      <c r="AC8" s="467"/>
      <c r="AD8" s="467"/>
      <c r="AE8" s="467"/>
      <c r="AF8" s="467"/>
      <c r="AG8" s="467"/>
      <c r="AH8" s="467"/>
      <c r="AI8" s="467"/>
      <c r="AJ8" s="467"/>
      <c r="AK8" s="467"/>
      <c r="AL8" s="467"/>
      <c r="AM8" s="467"/>
      <c r="AN8" s="467"/>
      <c r="AO8" s="467"/>
      <c r="AP8" s="467"/>
      <c r="AQ8" s="467"/>
      <c r="AR8" s="467"/>
      <c r="AS8" s="467"/>
      <c r="AT8" s="467"/>
      <c r="AU8" s="467"/>
      <c r="AV8" s="467"/>
      <c r="AW8" s="468"/>
      <c r="AX8" s="469">
        <f>SUM(S8:AW8)</f>
        <v>0</v>
      </c>
      <c r="AY8" s="481" t="str">
        <f t="shared" ref="AY8" si="6">IFERROR(L8*AX8,"")</f>
        <v/>
      </c>
      <c r="AZ8" s="471">
        <f t="shared" ref="AZ8" si="7">AX8*O8</f>
        <v>0</v>
      </c>
    </row>
    <row r="9" spans="1:52" s="58" customFormat="1" ht="24.9" customHeight="1" x14ac:dyDescent="0.25">
      <c r="A9" s="539" t="s">
        <v>632</v>
      </c>
      <c r="B9" s="96" t="s">
        <v>246</v>
      </c>
      <c r="C9" s="300" t="s">
        <v>228</v>
      </c>
      <c r="D9" s="301" t="s">
        <v>163</v>
      </c>
      <c r="E9" s="302" t="s">
        <v>240</v>
      </c>
      <c r="F9" s="227" t="s">
        <v>425</v>
      </c>
      <c r="G9" s="304">
        <v>24.1</v>
      </c>
      <c r="H9" s="96" t="str">
        <f>VLOOKUP($F9,'Leistungswerte UHR Kigas'!$C$6:$F$22,3,FALSE)</f>
        <v>M1</v>
      </c>
      <c r="I9" s="97">
        <f>VLOOKUP(H9,Turnus!$H$9:$I$26,2,FALSE)</f>
        <v>12</v>
      </c>
      <c r="J9" s="126">
        <f t="shared" si="2"/>
        <v>289.20000000000005</v>
      </c>
      <c r="K9" s="127">
        <f>VLOOKUP($F9,'Leistungswerte UHR Kigas'!$C$6:$F$22,4,FALSE)</f>
        <v>0</v>
      </c>
      <c r="L9" s="479" t="str">
        <f t="shared" ref="L9:L66" si="8">IFERROR(G9/K9,"")</f>
        <v/>
      </c>
      <c r="M9" s="128">
        <f t="shared" si="3"/>
        <v>0</v>
      </c>
      <c r="N9" s="521">
        <f t="shared" ref="N9:N67" si="9">N$3</f>
        <v>0</v>
      </c>
      <c r="O9" s="129">
        <f t="shared" si="4"/>
        <v>0</v>
      </c>
      <c r="P9" s="130">
        <f t="shared" si="5"/>
        <v>0</v>
      </c>
      <c r="R9" s="466"/>
      <c r="S9" s="467"/>
      <c r="T9" s="467"/>
      <c r="U9" s="467"/>
      <c r="V9" s="467"/>
      <c r="W9" s="467"/>
      <c r="X9" s="467"/>
      <c r="Y9" s="467"/>
      <c r="Z9" s="467"/>
      <c r="AA9" s="467"/>
      <c r="AB9" s="467"/>
      <c r="AC9" s="467"/>
      <c r="AD9" s="467"/>
      <c r="AE9" s="467"/>
      <c r="AF9" s="467"/>
      <c r="AG9" s="467"/>
      <c r="AH9" s="467"/>
      <c r="AI9" s="467"/>
      <c r="AJ9" s="467"/>
      <c r="AK9" s="467"/>
      <c r="AL9" s="467"/>
      <c r="AM9" s="467"/>
      <c r="AN9" s="467"/>
      <c r="AO9" s="467"/>
      <c r="AP9" s="467"/>
      <c r="AQ9" s="467"/>
      <c r="AR9" s="467"/>
      <c r="AS9" s="467"/>
      <c r="AT9" s="467"/>
      <c r="AU9" s="467"/>
      <c r="AV9" s="467"/>
      <c r="AW9" s="468"/>
      <c r="AX9" s="469">
        <f t="shared" ref="AX9:AX67" si="10">SUM(S9:AW9)</f>
        <v>0</v>
      </c>
      <c r="AY9" s="481" t="str">
        <f t="shared" ref="AY9:AY67" si="11">IFERROR(L9*AX9,"")</f>
        <v/>
      </c>
      <c r="AZ9" s="471">
        <f t="shared" ref="AZ9:AZ67" si="12">AX9*O9</f>
        <v>0</v>
      </c>
    </row>
    <row r="10" spans="1:52" s="58" customFormat="1" ht="24.9" customHeight="1" x14ac:dyDescent="0.25">
      <c r="A10" s="539" t="s">
        <v>632</v>
      </c>
      <c r="B10" s="96" t="s">
        <v>246</v>
      </c>
      <c r="C10" s="300" t="s">
        <v>229</v>
      </c>
      <c r="D10" s="227" t="s">
        <v>369</v>
      </c>
      <c r="E10" s="302" t="s">
        <v>240</v>
      </c>
      <c r="F10" s="227" t="s">
        <v>447</v>
      </c>
      <c r="G10" s="304">
        <v>28.5</v>
      </c>
      <c r="H10" s="96" t="str">
        <f>VLOOKUP($F10,'Leistungswerte UHR Kigas'!$C$6:$F$22,3,FALSE)</f>
        <v>kR</v>
      </c>
      <c r="I10" s="97">
        <f>VLOOKUP(H10,Turnus!$H$9:$I$26,2,FALSE)</f>
        <v>0</v>
      </c>
      <c r="J10" s="126">
        <f t="shared" si="2"/>
        <v>0</v>
      </c>
      <c r="K10" s="127">
        <f>VLOOKUP($F10,'Leistungswerte UHR Kigas'!$C$6:$F$22,4,FALSE)</f>
        <v>0</v>
      </c>
      <c r="L10" s="479" t="str">
        <f t="shared" si="8"/>
        <v/>
      </c>
      <c r="M10" s="128">
        <f t="shared" si="3"/>
        <v>0</v>
      </c>
      <c r="N10" s="521">
        <f t="shared" si="9"/>
        <v>0</v>
      </c>
      <c r="O10" s="129">
        <f t="shared" si="4"/>
        <v>0</v>
      </c>
      <c r="P10" s="130">
        <f t="shared" si="5"/>
        <v>0</v>
      </c>
      <c r="R10" s="466"/>
      <c r="S10" s="467"/>
      <c r="T10" s="467"/>
      <c r="U10" s="467"/>
      <c r="V10" s="467"/>
      <c r="W10" s="467"/>
      <c r="X10" s="467"/>
      <c r="Y10" s="467"/>
      <c r="Z10" s="467"/>
      <c r="AA10" s="467"/>
      <c r="AB10" s="467"/>
      <c r="AC10" s="467"/>
      <c r="AD10" s="467"/>
      <c r="AE10" s="467"/>
      <c r="AF10" s="467"/>
      <c r="AG10" s="467"/>
      <c r="AH10" s="467"/>
      <c r="AI10" s="467"/>
      <c r="AJ10" s="467"/>
      <c r="AK10" s="467"/>
      <c r="AL10" s="467"/>
      <c r="AM10" s="467"/>
      <c r="AN10" s="467"/>
      <c r="AO10" s="467"/>
      <c r="AP10" s="467"/>
      <c r="AQ10" s="467"/>
      <c r="AR10" s="467"/>
      <c r="AS10" s="467"/>
      <c r="AT10" s="467"/>
      <c r="AU10" s="467"/>
      <c r="AV10" s="467"/>
      <c r="AW10" s="468"/>
      <c r="AX10" s="469">
        <f t="shared" si="10"/>
        <v>0</v>
      </c>
      <c r="AY10" s="481" t="str">
        <f t="shared" si="11"/>
        <v/>
      </c>
      <c r="AZ10" s="471">
        <f t="shared" si="12"/>
        <v>0</v>
      </c>
    </row>
    <row r="11" spans="1:52" s="58" customFormat="1" ht="24.9" customHeight="1" x14ac:dyDescent="0.25">
      <c r="A11" s="539" t="s">
        <v>632</v>
      </c>
      <c r="B11" s="96" t="s">
        <v>246</v>
      </c>
      <c r="C11" s="300" t="s">
        <v>230</v>
      </c>
      <c r="D11" s="301" t="s">
        <v>163</v>
      </c>
      <c r="E11" s="302" t="s">
        <v>240</v>
      </c>
      <c r="F11" s="227" t="s">
        <v>425</v>
      </c>
      <c r="G11" s="304">
        <v>75</v>
      </c>
      <c r="H11" s="96" t="str">
        <f>VLOOKUP($F11,'Leistungswerte UHR Kigas'!$C$6:$F$22,3,FALSE)</f>
        <v>M1</v>
      </c>
      <c r="I11" s="97">
        <f>VLOOKUP(H11,Turnus!$H$9:$I$26,2,FALSE)</f>
        <v>12</v>
      </c>
      <c r="J11" s="126">
        <f t="shared" si="2"/>
        <v>900</v>
      </c>
      <c r="K11" s="127">
        <f>VLOOKUP($F11,'Leistungswerte UHR Kigas'!$C$6:$F$22,4,FALSE)</f>
        <v>0</v>
      </c>
      <c r="L11" s="479" t="str">
        <f t="shared" si="8"/>
        <v/>
      </c>
      <c r="M11" s="128">
        <f t="shared" si="3"/>
        <v>0</v>
      </c>
      <c r="N11" s="521">
        <f t="shared" si="9"/>
        <v>0</v>
      </c>
      <c r="O11" s="129">
        <f t="shared" si="4"/>
        <v>0</v>
      </c>
      <c r="P11" s="130">
        <f t="shared" si="5"/>
        <v>0</v>
      </c>
      <c r="R11" s="466"/>
      <c r="S11" s="467"/>
      <c r="T11" s="467"/>
      <c r="U11" s="467"/>
      <c r="V11" s="467"/>
      <c r="W11" s="467"/>
      <c r="X11" s="467"/>
      <c r="Y11" s="467"/>
      <c r="Z11" s="467"/>
      <c r="AA11" s="467"/>
      <c r="AB11" s="467"/>
      <c r="AC11" s="467"/>
      <c r="AD11" s="467"/>
      <c r="AE11" s="467"/>
      <c r="AF11" s="467"/>
      <c r="AG11" s="467"/>
      <c r="AH11" s="467"/>
      <c r="AI11" s="467"/>
      <c r="AJ11" s="467"/>
      <c r="AK11" s="467"/>
      <c r="AL11" s="467"/>
      <c r="AM11" s="467"/>
      <c r="AN11" s="467"/>
      <c r="AO11" s="467"/>
      <c r="AP11" s="467"/>
      <c r="AQ11" s="467"/>
      <c r="AR11" s="467"/>
      <c r="AS11" s="467"/>
      <c r="AT11" s="467"/>
      <c r="AU11" s="467"/>
      <c r="AV11" s="467"/>
      <c r="AW11" s="468"/>
      <c r="AX11" s="469">
        <f t="shared" si="10"/>
        <v>0</v>
      </c>
      <c r="AY11" s="481" t="str">
        <f t="shared" si="11"/>
        <v/>
      </c>
      <c r="AZ11" s="471">
        <f t="shared" si="12"/>
        <v>0</v>
      </c>
    </row>
    <row r="12" spans="1:52" s="58" customFormat="1" ht="24.9" customHeight="1" x14ac:dyDescent="0.25">
      <c r="A12" s="539" t="s">
        <v>632</v>
      </c>
      <c r="B12" s="96" t="s">
        <v>246</v>
      </c>
      <c r="C12" s="300" t="s">
        <v>231</v>
      </c>
      <c r="D12" s="301" t="s">
        <v>163</v>
      </c>
      <c r="E12" s="302" t="s">
        <v>240</v>
      </c>
      <c r="F12" s="227" t="s">
        <v>425</v>
      </c>
      <c r="G12" s="304">
        <v>26.3</v>
      </c>
      <c r="H12" s="96" t="str">
        <f>VLOOKUP($F12,'Leistungswerte UHR Kigas'!$C$6:$F$22,3,FALSE)</f>
        <v>M1</v>
      </c>
      <c r="I12" s="97">
        <f>VLOOKUP(H12,Turnus!$H$9:$I$26,2,FALSE)</f>
        <v>12</v>
      </c>
      <c r="J12" s="126">
        <f t="shared" si="2"/>
        <v>315.60000000000002</v>
      </c>
      <c r="K12" s="127">
        <f>VLOOKUP($F12,'Leistungswerte UHR Kigas'!$C$6:$F$22,4,FALSE)</f>
        <v>0</v>
      </c>
      <c r="L12" s="479" t="str">
        <f t="shared" si="8"/>
        <v/>
      </c>
      <c r="M12" s="128">
        <f t="shared" si="3"/>
        <v>0</v>
      </c>
      <c r="N12" s="521">
        <f t="shared" si="9"/>
        <v>0</v>
      </c>
      <c r="O12" s="129">
        <f t="shared" si="4"/>
        <v>0</v>
      </c>
      <c r="P12" s="130">
        <f t="shared" si="5"/>
        <v>0</v>
      </c>
      <c r="R12" s="466"/>
      <c r="S12" s="467"/>
      <c r="T12" s="467"/>
      <c r="U12" s="467"/>
      <c r="V12" s="467"/>
      <c r="W12" s="467"/>
      <c r="X12" s="467"/>
      <c r="Y12" s="467"/>
      <c r="Z12" s="467"/>
      <c r="AA12" s="467"/>
      <c r="AB12" s="467"/>
      <c r="AC12" s="467"/>
      <c r="AD12" s="467"/>
      <c r="AE12" s="467"/>
      <c r="AF12" s="467"/>
      <c r="AG12" s="467"/>
      <c r="AH12" s="467"/>
      <c r="AI12" s="467"/>
      <c r="AJ12" s="467"/>
      <c r="AK12" s="467"/>
      <c r="AL12" s="467"/>
      <c r="AM12" s="467"/>
      <c r="AN12" s="467"/>
      <c r="AO12" s="467"/>
      <c r="AP12" s="467"/>
      <c r="AQ12" s="467"/>
      <c r="AR12" s="467"/>
      <c r="AS12" s="467"/>
      <c r="AT12" s="467"/>
      <c r="AU12" s="467"/>
      <c r="AV12" s="467"/>
      <c r="AW12" s="468"/>
      <c r="AX12" s="469">
        <f t="shared" si="10"/>
        <v>0</v>
      </c>
      <c r="AY12" s="481" t="str">
        <f t="shared" si="11"/>
        <v/>
      </c>
      <c r="AZ12" s="471">
        <f t="shared" si="12"/>
        <v>0</v>
      </c>
    </row>
    <row r="13" spans="1:52" s="58" customFormat="1" ht="24.9" customHeight="1" x14ac:dyDescent="0.25">
      <c r="A13" s="539" t="s">
        <v>632</v>
      </c>
      <c r="B13" s="96" t="s">
        <v>246</v>
      </c>
      <c r="C13" s="300" t="s">
        <v>232</v>
      </c>
      <c r="D13" s="227" t="s">
        <v>163</v>
      </c>
      <c r="E13" s="302" t="s">
        <v>240</v>
      </c>
      <c r="F13" s="227" t="s">
        <v>425</v>
      </c>
      <c r="G13" s="304">
        <v>37.299999999999997</v>
      </c>
      <c r="H13" s="96" t="str">
        <f>VLOOKUP($F13,'Leistungswerte UHR Kigas'!$C$6:$F$22,3,FALSE)</f>
        <v>M1</v>
      </c>
      <c r="I13" s="97">
        <f>VLOOKUP(H13,Turnus!$H$9:$I$26,2,FALSE)</f>
        <v>12</v>
      </c>
      <c r="J13" s="126">
        <f t="shared" si="2"/>
        <v>447.59999999999997</v>
      </c>
      <c r="K13" s="127">
        <f>VLOOKUP($F13,'Leistungswerte UHR Kigas'!$C$6:$F$22,4,FALSE)</f>
        <v>0</v>
      </c>
      <c r="L13" s="479" t="str">
        <f t="shared" si="8"/>
        <v/>
      </c>
      <c r="M13" s="128">
        <f t="shared" si="3"/>
        <v>0</v>
      </c>
      <c r="N13" s="521">
        <f t="shared" si="9"/>
        <v>0</v>
      </c>
      <c r="O13" s="129">
        <f t="shared" si="4"/>
        <v>0</v>
      </c>
      <c r="P13" s="130">
        <f t="shared" si="5"/>
        <v>0</v>
      </c>
      <c r="R13" s="466"/>
      <c r="S13" s="467"/>
      <c r="T13" s="467"/>
      <c r="U13" s="467"/>
      <c r="V13" s="467"/>
      <c r="W13" s="467"/>
      <c r="X13" s="467"/>
      <c r="Y13" s="467"/>
      <c r="Z13" s="467"/>
      <c r="AA13" s="467"/>
      <c r="AB13" s="467"/>
      <c r="AC13" s="467"/>
      <c r="AD13" s="467"/>
      <c r="AE13" s="467"/>
      <c r="AF13" s="467"/>
      <c r="AG13" s="467"/>
      <c r="AH13" s="467"/>
      <c r="AI13" s="467"/>
      <c r="AJ13" s="467"/>
      <c r="AK13" s="467"/>
      <c r="AL13" s="467"/>
      <c r="AM13" s="467"/>
      <c r="AN13" s="467"/>
      <c r="AO13" s="467"/>
      <c r="AP13" s="467"/>
      <c r="AQ13" s="467"/>
      <c r="AR13" s="467"/>
      <c r="AS13" s="467"/>
      <c r="AT13" s="467"/>
      <c r="AU13" s="467"/>
      <c r="AV13" s="467"/>
      <c r="AW13" s="468"/>
      <c r="AX13" s="469">
        <f t="shared" si="10"/>
        <v>0</v>
      </c>
      <c r="AY13" s="481" t="str">
        <f t="shared" si="11"/>
        <v/>
      </c>
      <c r="AZ13" s="471">
        <f t="shared" si="12"/>
        <v>0</v>
      </c>
    </row>
    <row r="14" spans="1:52" s="58" customFormat="1" ht="24.9" customHeight="1" x14ac:dyDescent="0.25">
      <c r="A14" s="539" t="s">
        <v>632</v>
      </c>
      <c r="B14" s="96" t="s">
        <v>246</v>
      </c>
      <c r="C14" s="300" t="s">
        <v>233</v>
      </c>
      <c r="D14" s="144" t="s">
        <v>102</v>
      </c>
      <c r="E14" s="229" t="s">
        <v>166</v>
      </c>
      <c r="F14" s="408" t="s">
        <v>421</v>
      </c>
      <c r="G14" s="126">
        <v>56</v>
      </c>
      <c r="H14" s="96" t="str">
        <f>VLOOKUP($F14,'Leistungswerte UHR Kigas'!$C$6:$F$22,3,FALSE)</f>
        <v>W5</v>
      </c>
      <c r="I14" s="97">
        <f>VLOOKUP(H14,Turnus!$H$9:$I$26,2,FALSE)</f>
        <v>230</v>
      </c>
      <c r="J14" s="126">
        <f t="shared" si="2"/>
        <v>12880</v>
      </c>
      <c r="K14" s="127">
        <f>VLOOKUP($F14,'Leistungswerte UHR Kigas'!$C$6:$F$22,4,FALSE)</f>
        <v>0</v>
      </c>
      <c r="L14" s="479" t="str">
        <f t="shared" si="8"/>
        <v/>
      </c>
      <c r="M14" s="128">
        <f t="shared" si="3"/>
        <v>0</v>
      </c>
      <c r="N14" s="521">
        <f t="shared" si="9"/>
        <v>0</v>
      </c>
      <c r="O14" s="129">
        <f t="shared" si="4"/>
        <v>0</v>
      </c>
      <c r="P14" s="130">
        <f t="shared" si="5"/>
        <v>0</v>
      </c>
      <c r="R14" s="466"/>
      <c r="S14" s="467"/>
      <c r="T14" s="467"/>
      <c r="U14" s="467"/>
      <c r="V14" s="467"/>
      <c r="W14" s="467"/>
      <c r="X14" s="467"/>
      <c r="Y14" s="467"/>
      <c r="Z14" s="467"/>
      <c r="AA14" s="467"/>
      <c r="AB14" s="467"/>
      <c r="AC14" s="467"/>
      <c r="AD14" s="467"/>
      <c r="AE14" s="467"/>
      <c r="AF14" s="467"/>
      <c r="AG14" s="467"/>
      <c r="AH14" s="467"/>
      <c r="AI14" s="467"/>
      <c r="AJ14" s="467"/>
      <c r="AK14" s="467"/>
      <c r="AL14" s="467"/>
      <c r="AM14" s="467"/>
      <c r="AN14" s="467"/>
      <c r="AO14" s="467"/>
      <c r="AP14" s="467"/>
      <c r="AQ14" s="467"/>
      <c r="AR14" s="467"/>
      <c r="AS14" s="467"/>
      <c r="AT14" s="467"/>
      <c r="AU14" s="467"/>
      <c r="AV14" s="467"/>
      <c r="AW14" s="468"/>
      <c r="AX14" s="469">
        <f t="shared" si="10"/>
        <v>0</v>
      </c>
      <c r="AY14" s="481" t="str">
        <f t="shared" si="11"/>
        <v/>
      </c>
      <c r="AZ14" s="471">
        <f t="shared" si="12"/>
        <v>0</v>
      </c>
    </row>
    <row r="15" spans="1:52" s="58" customFormat="1" ht="24.9" customHeight="1" x14ac:dyDescent="0.25">
      <c r="A15" s="539" t="s">
        <v>632</v>
      </c>
      <c r="B15" s="96" t="s">
        <v>375</v>
      </c>
      <c r="C15" s="300" t="s">
        <v>376</v>
      </c>
      <c r="D15" s="144" t="s">
        <v>652</v>
      </c>
      <c r="E15" s="552" t="s">
        <v>166</v>
      </c>
      <c r="F15" s="408" t="s">
        <v>419</v>
      </c>
      <c r="G15" s="126">
        <v>18.8</v>
      </c>
      <c r="H15" s="96" t="str">
        <f>VLOOKUP($F15,'Leistungswerte UHR Kigas'!$C$6:$F$22,3,FALSE)</f>
        <v>W5</v>
      </c>
      <c r="I15" s="97">
        <f>VLOOKUP(H15,Turnus!$H$9:$I$26,2,FALSE)</f>
        <v>230</v>
      </c>
      <c r="J15" s="126">
        <f t="shared" si="2"/>
        <v>4324</v>
      </c>
      <c r="K15" s="127">
        <f>VLOOKUP($F15,'Leistungswerte UHR Kigas'!$C$6:$F$22,4,FALSE)</f>
        <v>0</v>
      </c>
      <c r="L15" s="479" t="str">
        <f t="shared" si="8"/>
        <v/>
      </c>
      <c r="M15" s="128">
        <f>IF(ISERROR(J15/K15),0,J15/K15)</f>
        <v>0</v>
      </c>
      <c r="N15" s="521">
        <f t="shared" si="9"/>
        <v>0</v>
      </c>
      <c r="O15" s="129">
        <f t="shared" si="4"/>
        <v>0</v>
      </c>
      <c r="P15" s="130">
        <f t="shared" si="5"/>
        <v>0</v>
      </c>
      <c r="R15" s="466"/>
      <c r="S15" s="467"/>
      <c r="T15" s="467"/>
      <c r="U15" s="467"/>
      <c r="V15" s="467"/>
      <c r="W15" s="467"/>
      <c r="X15" s="467"/>
      <c r="Y15" s="467"/>
      <c r="Z15" s="467"/>
      <c r="AA15" s="467"/>
      <c r="AB15" s="467"/>
      <c r="AC15" s="467"/>
      <c r="AD15" s="467"/>
      <c r="AE15" s="467"/>
      <c r="AF15" s="467"/>
      <c r="AG15" s="467"/>
      <c r="AH15" s="467"/>
      <c r="AI15" s="467"/>
      <c r="AJ15" s="467"/>
      <c r="AK15" s="467"/>
      <c r="AL15" s="467"/>
      <c r="AM15" s="467"/>
      <c r="AN15" s="467"/>
      <c r="AO15" s="467"/>
      <c r="AP15" s="467"/>
      <c r="AQ15" s="467"/>
      <c r="AR15" s="467"/>
      <c r="AS15" s="467"/>
      <c r="AT15" s="467"/>
      <c r="AU15" s="467"/>
      <c r="AV15" s="467"/>
      <c r="AW15" s="468"/>
      <c r="AX15" s="469">
        <f t="shared" si="10"/>
        <v>0</v>
      </c>
      <c r="AY15" s="481" t="str">
        <f t="shared" si="11"/>
        <v/>
      </c>
      <c r="AZ15" s="471">
        <f t="shared" si="12"/>
        <v>0</v>
      </c>
    </row>
    <row r="16" spans="1:52" s="58" customFormat="1" ht="24.9" customHeight="1" x14ac:dyDescent="0.25">
      <c r="A16" s="539" t="s">
        <v>632</v>
      </c>
      <c r="B16" s="96" t="s">
        <v>110</v>
      </c>
      <c r="C16" s="300" t="s">
        <v>370</v>
      </c>
      <c r="D16" s="144" t="s">
        <v>327</v>
      </c>
      <c r="E16" s="229" t="s">
        <v>240</v>
      </c>
      <c r="F16" s="408" t="s">
        <v>542</v>
      </c>
      <c r="G16" s="126">
        <v>29.2</v>
      </c>
      <c r="H16" s="96" t="str">
        <f>VLOOKUP($F16,'Leistungswerte UHR Kigas'!$C$6:$F$22,3,FALSE)</f>
        <v>W3</v>
      </c>
      <c r="I16" s="97">
        <f>VLOOKUP(H16,Turnus!$H$9:$I$26,2,FALSE)</f>
        <v>144</v>
      </c>
      <c r="J16" s="126">
        <f t="shared" si="2"/>
        <v>4204.8</v>
      </c>
      <c r="K16" s="127">
        <f>VLOOKUP($F16,'Leistungswerte UHR Kigas'!$C$6:$F$22,4,FALSE)</f>
        <v>0</v>
      </c>
      <c r="L16" s="479" t="str">
        <f t="shared" si="8"/>
        <v/>
      </c>
      <c r="M16" s="128">
        <f t="shared" si="3"/>
        <v>0</v>
      </c>
      <c r="N16" s="521">
        <f t="shared" si="9"/>
        <v>0</v>
      </c>
      <c r="O16" s="129">
        <f t="shared" si="4"/>
        <v>0</v>
      </c>
      <c r="P16" s="130">
        <f t="shared" si="5"/>
        <v>0</v>
      </c>
      <c r="R16" s="466"/>
      <c r="S16" s="467"/>
      <c r="T16" s="467"/>
      <c r="U16" s="467"/>
      <c r="V16" s="467"/>
      <c r="W16" s="467"/>
      <c r="X16" s="467"/>
      <c r="Y16" s="467"/>
      <c r="Z16" s="467"/>
      <c r="AA16" s="467"/>
      <c r="AB16" s="467"/>
      <c r="AC16" s="467"/>
      <c r="AD16" s="467"/>
      <c r="AE16" s="467"/>
      <c r="AF16" s="467"/>
      <c r="AG16" s="467"/>
      <c r="AH16" s="467"/>
      <c r="AI16" s="467"/>
      <c r="AJ16" s="467"/>
      <c r="AK16" s="467"/>
      <c r="AL16" s="467"/>
      <c r="AM16" s="467"/>
      <c r="AN16" s="467"/>
      <c r="AO16" s="467"/>
      <c r="AP16" s="467"/>
      <c r="AQ16" s="467"/>
      <c r="AR16" s="467"/>
      <c r="AS16" s="467"/>
      <c r="AT16" s="467"/>
      <c r="AU16" s="467"/>
      <c r="AV16" s="467"/>
      <c r="AW16" s="468"/>
      <c r="AX16" s="469">
        <f t="shared" si="10"/>
        <v>0</v>
      </c>
      <c r="AY16" s="481" t="str">
        <f t="shared" si="11"/>
        <v/>
      </c>
      <c r="AZ16" s="471">
        <f t="shared" si="12"/>
        <v>0</v>
      </c>
    </row>
    <row r="17" spans="1:52" s="58" customFormat="1" ht="24.9" customHeight="1" x14ac:dyDescent="0.25">
      <c r="A17" s="539" t="s">
        <v>632</v>
      </c>
      <c r="B17" s="96" t="s">
        <v>110</v>
      </c>
      <c r="C17" s="300" t="s">
        <v>371</v>
      </c>
      <c r="D17" s="144" t="s">
        <v>372</v>
      </c>
      <c r="E17" s="229" t="s">
        <v>240</v>
      </c>
      <c r="F17" s="408" t="s">
        <v>415</v>
      </c>
      <c r="G17" s="126">
        <v>23.9</v>
      </c>
      <c r="H17" s="96" t="str">
        <f>VLOOKUP($F17,'Leistungswerte UHR Kigas'!$C$6:$F$22,3,FALSE)</f>
        <v>W3</v>
      </c>
      <c r="I17" s="97">
        <f>VLOOKUP(H17,Turnus!$H$9:$I$26,2,FALSE)</f>
        <v>144</v>
      </c>
      <c r="J17" s="126">
        <f t="shared" si="2"/>
        <v>3441.6</v>
      </c>
      <c r="K17" s="127">
        <f>VLOOKUP($F17,'Leistungswerte UHR Kigas'!$C$6:$F$22,4,FALSE)</f>
        <v>0</v>
      </c>
      <c r="L17" s="479" t="str">
        <f t="shared" si="8"/>
        <v/>
      </c>
      <c r="M17" s="128">
        <f t="shared" si="3"/>
        <v>0</v>
      </c>
      <c r="N17" s="521">
        <f t="shared" si="9"/>
        <v>0</v>
      </c>
      <c r="O17" s="129">
        <f t="shared" si="4"/>
        <v>0</v>
      </c>
      <c r="P17" s="130">
        <f t="shared" si="5"/>
        <v>0</v>
      </c>
      <c r="R17" s="466"/>
      <c r="S17" s="467"/>
      <c r="T17" s="467"/>
      <c r="U17" s="467"/>
      <c r="V17" s="467"/>
      <c r="W17" s="467"/>
      <c r="X17" s="467"/>
      <c r="Y17" s="467"/>
      <c r="Z17" s="467"/>
      <c r="AA17" s="467"/>
      <c r="AB17" s="467"/>
      <c r="AC17" s="467"/>
      <c r="AD17" s="467"/>
      <c r="AE17" s="467"/>
      <c r="AF17" s="467"/>
      <c r="AG17" s="467"/>
      <c r="AH17" s="467"/>
      <c r="AI17" s="467"/>
      <c r="AJ17" s="467"/>
      <c r="AK17" s="467"/>
      <c r="AL17" s="467"/>
      <c r="AM17" s="467"/>
      <c r="AN17" s="467"/>
      <c r="AO17" s="467"/>
      <c r="AP17" s="467"/>
      <c r="AQ17" s="467"/>
      <c r="AR17" s="467"/>
      <c r="AS17" s="467"/>
      <c r="AT17" s="467"/>
      <c r="AU17" s="467"/>
      <c r="AV17" s="467"/>
      <c r="AW17" s="468"/>
      <c r="AX17" s="469">
        <f t="shared" si="10"/>
        <v>0</v>
      </c>
      <c r="AY17" s="481" t="str">
        <f t="shared" si="11"/>
        <v/>
      </c>
      <c r="AZ17" s="471">
        <f t="shared" si="12"/>
        <v>0</v>
      </c>
    </row>
    <row r="18" spans="1:52" s="58" customFormat="1" ht="24.9" customHeight="1" x14ac:dyDescent="0.25">
      <c r="A18" s="539" t="s">
        <v>632</v>
      </c>
      <c r="B18" s="96" t="s">
        <v>110</v>
      </c>
      <c r="C18" s="300" t="s">
        <v>373</v>
      </c>
      <c r="D18" s="553" t="s">
        <v>374</v>
      </c>
      <c r="E18" s="229" t="s">
        <v>169</v>
      </c>
      <c r="F18" s="408" t="s">
        <v>417</v>
      </c>
      <c r="G18" s="126">
        <v>5.8</v>
      </c>
      <c r="H18" s="96" t="str">
        <f>VLOOKUP($F18,'Leistungswerte UHR Kigas'!$C$6:$F$22,3,FALSE)</f>
        <v>W5</v>
      </c>
      <c r="I18" s="97">
        <f>VLOOKUP(H18,Turnus!$H$9:$I$26,2,FALSE)</f>
        <v>230</v>
      </c>
      <c r="J18" s="126">
        <f t="shared" si="2"/>
        <v>1334</v>
      </c>
      <c r="K18" s="127">
        <f>VLOOKUP($F18,'Leistungswerte UHR Kigas'!$C$6:$F$22,4,FALSE)</f>
        <v>0</v>
      </c>
      <c r="L18" s="479" t="str">
        <f t="shared" si="8"/>
        <v/>
      </c>
      <c r="M18" s="128">
        <f t="shared" si="3"/>
        <v>0</v>
      </c>
      <c r="N18" s="521">
        <f t="shared" si="9"/>
        <v>0</v>
      </c>
      <c r="O18" s="129">
        <f t="shared" si="4"/>
        <v>0</v>
      </c>
      <c r="P18" s="130">
        <f t="shared" si="5"/>
        <v>0</v>
      </c>
      <c r="Q18" s="306"/>
      <c r="R18" s="466"/>
      <c r="S18" s="467"/>
      <c r="T18" s="467"/>
      <c r="U18" s="467"/>
      <c r="V18" s="467"/>
      <c r="W18" s="467"/>
      <c r="X18" s="467"/>
      <c r="Y18" s="467"/>
      <c r="Z18" s="467"/>
      <c r="AA18" s="467"/>
      <c r="AB18" s="467"/>
      <c r="AC18" s="467"/>
      <c r="AD18" s="467"/>
      <c r="AE18" s="467"/>
      <c r="AF18" s="467"/>
      <c r="AG18" s="467"/>
      <c r="AH18" s="467"/>
      <c r="AI18" s="467"/>
      <c r="AJ18" s="467"/>
      <c r="AK18" s="467"/>
      <c r="AL18" s="467"/>
      <c r="AM18" s="467"/>
      <c r="AN18" s="467"/>
      <c r="AO18" s="467"/>
      <c r="AP18" s="467"/>
      <c r="AQ18" s="467"/>
      <c r="AR18" s="467"/>
      <c r="AS18" s="467"/>
      <c r="AT18" s="467"/>
      <c r="AU18" s="467"/>
      <c r="AV18" s="467"/>
      <c r="AW18" s="468"/>
      <c r="AX18" s="469">
        <f t="shared" si="10"/>
        <v>0</v>
      </c>
      <c r="AY18" s="481" t="str">
        <f t="shared" si="11"/>
        <v/>
      </c>
      <c r="AZ18" s="471">
        <f t="shared" si="12"/>
        <v>0</v>
      </c>
    </row>
    <row r="19" spans="1:52" s="58" customFormat="1" ht="24.9" customHeight="1" x14ac:dyDescent="0.25">
      <c r="A19" s="539" t="s">
        <v>632</v>
      </c>
      <c r="B19" s="96" t="s">
        <v>110</v>
      </c>
      <c r="C19" s="300"/>
      <c r="D19" s="408" t="s">
        <v>433</v>
      </c>
      <c r="E19" s="552"/>
      <c r="F19" s="408" t="s">
        <v>447</v>
      </c>
      <c r="G19" s="126">
        <v>5</v>
      </c>
      <c r="H19" s="96" t="str">
        <f>VLOOKUP($F19,'Leistungswerte UHR Kigas'!$C$6:$F$22,3,FALSE)</f>
        <v>kR</v>
      </c>
      <c r="I19" s="97">
        <f>VLOOKUP(H19,Turnus!$H$9:$I$26,2,FALSE)</f>
        <v>0</v>
      </c>
      <c r="J19" s="126">
        <f t="shared" si="2"/>
        <v>0</v>
      </c>
      <c r="K19" s="127">
        <f>VLOOKUP($F19,'Leistungswerte UHR Kigas'!$C$6:$F$22,4,FALSE)</f>
        <v>0</v>
      </c>
      <c r="L19" s="479" t="str">
        <f t="shared" si="8"/>
        <v/>
      </c>
      <c r="M19" s="128">
        <f t="shared" ref="M19" si="13">IF(ISERROR(J19/K19),0,J19/K19)</f>
        <v>0</v>
      </c>
      <c r="N19" s="521">
        <f t="shared" si="9"/>
        <v>0</v>
      </c>
      <c r="O19" s="129">
        <f t="shared" si="4"/>
        <v>0</v>
      </c>
      <c r="P19" s="130">
        <f t="shared" si="5"/>
        <v>0</v>
      </c>
      <c r="R19" s="466"/>
      <c r="S19" s="467"/>
      <c r="T19" s="467"/>
      <c r="U19" s="467"/>
      <c r="V19" s="467"/>
      <c r="W19" s="467"/>
      <c r="X19" s="467"/>
      <c r="Y19" s="467"/>
      <c r="Z19" s="467"/>
      <c r="AA19" s="467"/>
      <c r="AB19" s="467"/>
      <c r="AC19" s="467"/>
      <c r="AD19" s="467"/>
      <c r="AE19" s="467"/>
      <c r="AF19" s="467"/>
      <c r="AG19" s="467"/>
      <c r="AH19" s="467"/>
      <c r="AI19" s="467"/>
      <c r="AJ19" s="467"/>
      <c r="AK19" s="467"/>
      <c r="AL19" s="467"/>
      <c r="AM19" s="467"/>
      <c r="AN19" s="467"/>
      <c r="AO19" s="467"/>
      <c r="AP19" s="467"/>
      <c r="AQ19" s="467"/>
      <c r="AR19" s="467"/>
      <c r="AS19" s="467"/>
      <c r="AT19" s="467"/>
      <c r="AU19" s="467"/>
      <c r="AV19" s="467"/>
      <c r="AW19" s="468"/>
      <c r="AX19" s="469">
        <f t="shared" si="10"/>
        <v>0</v>
      </c>
      <c r="AY19" s="481" t="str">
        <f t="shared" si="11"/>
        <v/>
      </c>
      <c r="AZ19" s="471">
        <f t="shared" si="12"/>
        <v>0</v>
      </c>
    </row>
    <row r="20" spans="1:52" s="58" customFormat="1" ht="24.9" customHeight="1" x14ac:dyDescent="0.25">
      <c r="A20" s="539" t="s">
        <v>632</v>
      </c>
      <c r="B20" s="96" t="s">
        <v>110</v>
      </c>
      <c r="C20" s="300" t="s">
        <v>377</v>
      </c>
      <c r="D20" s="408" t="s">
        <v>653</v>
      </c>
      <c r="E20" s="552" t="s">
        <v>240</v>
      </c>
      <c r="F20" s="408" t="s">
        <v>416</v>
      </c>
      <c r="G20" s="126">
        <v>44.9</v>
      </c>
      <c r="H20" s="96" t="str">
        <f>VLOOKUP($F20,'Leistungswerte UHR Kigas'!$C$6:$F$22,3,FALSE)</f>
        <v>W5</v>
      </c>
      <c r="I20" s="97">
        <f>VLOOKUP(H20,Turnus!$H$9:$I$26,2,FALSE)</f>
        <v>230</v>
      </c>
      <c r="J20" s="126">
        <f t="shared" si="2"/>
        <v>10327</v>
      </c>
      <c r="K20" s="127">
        <f>VLOOKUP($F20,'Leistungswerte UHR Kigas'!$C$6:$F$22,4,FALSE)</f>
        <v>0</v>
      </c>
      <c r="L20" s="479" t="str">
        <f t="shared" si="8"/>
        <v/>
      </c>
      <c r="M20" s="128">
        <f t="shared" si="3"/>
        <v>0</v>
      </c>
      <c r="N20" s="521">
        <f t="shared" si="9"/>
        <v>0</v>
      </c>
      <c r="O20" s="129">
        <f t="shared" si="4"/>
        <v>0</v>
      </c>
      <c r="P20" s="130">
        <f t="shared" si="5"/>
        <v>0</v>
      </c>
      <c r="R20" s="466"/>
      <c r="S20" s="467"/>
      <c r="T20" s="467"/>
      <c r="U20" s="467"/>
      <c r="V20" s="467"/>
      <c r="W20" s="467"/>
      <c r="X20" s="467"/>
      <c r="Y20" s="467"/>
      <c r="Z20" s="467"/>
      <c r="AA20" s="467"/>
      <c r="AB20" s="467"/>
      <c r="AC20" s="467"/>
      <c r="AD20" s="467"/>
      <c r="AE20" s="467"/>
      <c r="AF20" s="467"/>
      <c r="AG20" s="467"/>
      <c r="AH20" s="467"/>
      <c r="AI20" s="467"/>
      <c r="AJ20" s="467"/>
      <c r="AK20" s="467"/>
      <c r="AL20" s="467"/>
      <c r="AM20" s="467"/>
      <c r="AN20" s="467"/>
      <c r="AO20" s="467"/>
      <c r="AP20" s="467"/>
      <c r="AQ20" s="467"/>
      <c r="AR20" s="467"/>
      <c r="AS20" s="467"/>
      <c r="AT20" s="467"/>
      <c r="AU20" s="467"/>
      <c r="AV20" s="467"/>
      <c r="AW20" s="468"/>
      <c r="AX20" s="469">
        <f t="shared" si="10"/>
        <v>0</v>
      </c>
      <c r="AY20" s="481" t="str">
        <f t="shared" si="11"/>
        <v/>
      </c>
      <c r="AZ20" s="471">
        <f t="shared" si="12"/>
        <v>0</v>
      </c>
    </row>
    <row r="21" spans="1:52" s="58" customFormat="1" ht="24.9" customHeight="1" x14ac:dyDescent="0.25">
      <c r="A21" s="539" t="s">
        <v>632</v>
      </c>
      <c r="B21" s="96" t="s">
        <v>110</v>
      </c>
      <c r="C21" s="300" t="s">
        <v>654</v>
      </c>
      <c r="D21" s="408" t="s">
        <v>655</v>
      </c>
      <c r="E21" s="552" t="s">
        <v>240</v>
      </c>
      <c r="F21" s="408" t="s">
        <v>416</v>
      </c>
      <c r="G21" s="554">
        <v>29.5</v>
      </c>
      <c r="H21" s="96" t="str">
        <f>VLOOKUP($F21,'Leistungswerte UHR Kigas'!$C$6:$F$22,3,FALSE)</f>
        <v>W5</v>
      </c>
      <c r="I21" s="97">
        <f>VLOOKUP(H21,Turnus!$H$9:$I$26,2,FALSE)</f>
        <v>230</v>
      </c>
      <c r="J21" s="126">
        <f t="shared" ref="J21" si="14">+G21*I21</f>
        <v>6785</v>
      </c>
      <c r="K21" s="127">
        <f>VLOOKUP($F21,'Leistungswerte UHR Kigas'!$C$6:$F$22,4,FALSE)</f>
        <v>0</v>
      </c>
      <c r="L21" s="479" t="str">
        <f t="shared" ref="L21" si="15">IFERROR(G21/K21,"")</f>
        <v/>
      </c>
      <c r="M21" s="128">
        <f t="shared" ref="M21" si="16">IF(ISERROR(J21/K21),0,J21/K21)</f>
        <v>0</v>
      </c>
      <c r="N21" s="521">
        <f t="shared" si="9"/>
        <v>0</v>
      </c>
      <c r="O21" s="129">
        <f t="shared" ref="O21" si="17">IF(ISERROR(G21/K21*N21),0,G21/K21*N21)</f>
        <v>0</v>
      </c>
      <c r="P21" s="130">
        <f t="shared" ref="P21" si="18">+M21*N21</f>
        <v>0</v>
      </c>
      <c r="R21" s="466"/>
      <c r="S21" s="467"/>
      <c r="T21" s="467"/>
      <c r="U21" s="467"/>
      <c r="V21" s="467"/>
      <c r="W21" s="467"/>
      <c r="X21" s="467"/>
      <c r="Y21" s="467"/>
      <c r="Z21" s="467"/>
      <c r="AA21" s="467"/>
      <c r="AB21" s="467"/>
      <c r="AC21" s="467"/>
      <c r="AD21" s="467"/>
      <c r="AE21" s="467"/>
      <c r="AF21" s="467"/>
      <c r="AG21" s="467"/>
      <c r="AH21" s="467"/>
      <c r="AI21" s="467"/>
      <c r="AJ21" s="467"/>
      <c r="AK21" s="467"/>
      <c r="AL21" s="467"/>
      <c r="AM21" s="467"/>
      <c r="AN21" s="467"/>
      <c r="AO21" s="467"/>
      <c r="AP21" s="467"/>
      <c r="AQ21" s="467"/>
      <c r="AR21" s="467"/>
      <c r="AS21" s="467"/>
      <c r="AT21" s="467"/>
      <c r="AU21" s="467"/>
      <c r="AV21" s="467"/>
      <c r="AW21" s="468"/>
      <c r="AX21" s="469">
        <f t="shared" si="10"/>
        <v>0</v>
      </c>
      <c r="AY21" s="481" t="str">
        <f t="shared" si="11"/>
        <v/>
      </c>
      <c r="AZ21" s="471">
        <f t="shared" si="12"/>
        <v>0</v>
      </c>
    </row>
    <row r="22" spans="1:52" s="58" customFormat="1" ht="24.9" customHeight="1" x14ac:dyDescent="0.25">
      <c r="A22" s="539" t="s">
        <v>632</v>
      </c>
      <c r="B22" s="96" t="s">
        <v>110</v>
      </c>
      <c r="C22" s="300" t="s">
        <v>378</v>
      </c>
      <c r="D22" s="144" t="s">
        <v>656</v>
      </c>
      <c r="E22" s="229" t="s">
        <v>169</v>
      </c>
      <c r="F22" s="408" t="s">
        <v>423</v>
      </c>
      <c r="G22" s="126">
        <v>36.299999999999997</v>
      </c>
      <c r="H22" s="96" t="str">
        <f>VLOOKUP($F22,'Leistungswerte UHR Kigas'!$C$6:$F$22,3,FALSE)</f>
        <v>W5</v>
      </c>
      <c r="I22" s="97">
        <f>VLOOKUP(H22,Turnus!$H$9:$I$26,2,FALSE)</f>
        <v>230</v>
      </c>
      <c r="J22" s="126">
        <f t="shared" si="2"/>
        <v>8349</v>
      </c>
      <c r="K22" s="127">
        <f>VLOOKUP($F22,'Leistungswerte UHR Kigas'!$C$6:$F$22,4,FALSE)</f>
        <v>0</v>
      </c>
      <c r="L22" s="479" t="str">
        <f t="shared" si="8"/>
        <v/>
      </c>
      <c r="M22" s="128">
        <f t="shared" si="3"/>
        <v>0</v>
      </c>
      <c r="N22" s="521">
        <f t="shared" si="9"/>
        <v>0</v>
      </c>
      <c r="O22" s="129">
        <f t="shared" si="4"/>
        <v>0</v>
      </c>
      <c r="P22" s="130">
        <f t="shared" si="5"/>
        <v>0</v>
      </c>
      <c r="R22" s="466"/>
      <c r="S22" s="467"/>
      <c r="T22" s="467"/>
      <c r="U22" s="467"/>
      <c r="V22" s="467"/>
      <c r="W22" s="467"/>
      <c r="X22" s="467"/>
      <c r="Y22" s="467"/>
      <c r="Z22" s="467"/>
      <c r="AA22" s="467"/>
      <c r="AB22" s="467"/>
      <c r="AC22" s="467"/>
      <c r="AD22" s="467"/>
      <c r="AE22" s="467"/>
      <c r="AF22" s="467"/>
      <c r="AG22" s="467"/>
      <c r="AH22" s="467"/>
      <c r="AI22" s="467"/>
      <c r="AJ22" s="467"/>
      <c r="AK22" s="467"/>
      <c r="AL22" s="467"/>
      <c r="AM22" s="467"/>
      <c r="AN22" s="467"/>
      <c r="AO22" s="467"/>
      <c r="AP22" s="467"/>
      <c r="AQ22" s="467"/>
      <c r="AR22" s="467"/>
      <c r="AS22" s="467"/>
      <c r="AT22" s="467"/>
      <c r="AU22" s="467"/>
      <c r="AV22" s="467"/>
      <c r="AW22" s="468"/>
      <c r="AX22" s="469">
        <f t="shared" si="10"/>
        <v>0</v>
      </c>
      <c r="AY22" s="481" t="str">
        <f t="shared" si="11"/>
        <v/>
      </c>
      <c r="AZ22" s="471">
        <f t="shared" si="12"/>
        <v>0</v>
      </c>
    </row>
    <row r="23" spans="1:52" s="58" customFormat="1" ht="24.9" customHeight="1" x14ac:dyDescent="0.25">
      <c r="A23" s="539" t="s">
        <v>632</v>
      </c>
      <c r="B23" s="96" t="s">
        <v>110</v>
      </c>
      <c r="C23" s="300" t="s">
        <v>379</v>
      </c>
      <c r="D23" s="408" t="s">
        <v>380</v>
      </c>
      <c r="E23" s="229" t="s">
        <v>169</v>
      </c>
      <c r="F23" s="408" t="s">
        <v>541</v>
      </c>
      <c r="G23" s="126">
        <v>19.3</v>
      </c>
      <c r="H23" s="96" t="str">
        <f>VLOOKUP($F23,'Leistungswerte UHR Kigas'!$C$6:$F$22,3,FALSE)</f>
        <v>W5</v>
      </c>
      <c r="I23" s="97">
        <f>VLOOKUP(H23,Turnus!$H$9:$I$26,2,FALSE)</f>
        <v>230</v>
      </c>
      <c r="J23" s="126">
        <f t="shared" si="2"/>
        <v>4439</v>
      </c>
      <c r="K23" s="127">
        <f>VLOOKUP($F23,'Leistungswerte UHR Kigas'!$C$6:$F$22,4,FALSE)</f>
        <v>0</v>
      </c>
      <c r="L23" s="479" t="str">
        <f t="shared" si="8"/>
        <v/>
      </c>
      <c r="M23" s="128">
        <f t="shared" si="3"/>
        <v>0</v>
      </c>
      <c r="N23" s="521">
        <f t="shared" si="9"/>
        <v>0</v>
      </c>
      <c r="O23" s="129">
        <f t="shared" si="4"/>
        <v>0</v>
      </c>
      <c r="P23" s="130">
        <f t="shared" si="5"/>
        <v>0</v>
      </c>
      <c r="R23" s="466"/>
      <c r="S23" s="467"/>
      <c r="T23" s="467"/>
      <c r="U23" s="467"/>
      <c r="V23" s="467"/>
      <c r="W23" s="467"/>
      <c r="X23" s="467"/>
      <c r="Y23" s="467"/>
      <c r="Z23" s="467"/>
      <c r="AA23" s="467"/>
      <c r="AB23" s="467"/>
      <c r="AC23" s="467"/>
      <c r="AD23" s="467"/>
      <c r="AE23" s="467"/>
      <c r="AF23" s="467"/>
      <c r="AG23" s="467"/>
      <c r="AH23" s="467"/>
      <c r="AI23" s="467"/>
      <c r="AJ23" s="467"/>
      <c r="AK23" s="467"/>
      <c r="AL23" s="467"/>
      <c r="AM23" s="467"/>
      <c r="AN23" s="467"/>
      <c r="AO23" s="467"/>
      <c r="AP23" s="467"/>
      <c r="AQ23" s="467"/>
      <c r="AR23" s="467"/>
      <c r="AS23" s="467"/>
      <c r="AT23" s="467"/>
      <c r="AU23" s="467"/>
      <c r="AV23" s="467"/>
      <c r="AW23" s="468"/>
      <c r="AX23" s="469">
        <f t="shared" si="10"/>
        <v>0</v>
      </c>
      <c r="AY23" s="481" t="str">
        <f t="shared" si="11"/>
        <v/>
      </c>
      <c r="AZ23" s="471">
        <f t="shared" si="12"/>
        <v>0</v>
      </c>
    </row>
    <row r="24" spans="1:52" s="58" customFormat="1" ht="24.9" customHeight="1" x14ac:dyDescent="0.25">
      <c r="A24" s="539" t="s">
        <v>632</v>
      </c>
      <c r="B24" s="96" t="s">
        <v>110</v>
      </c>
      <c r="C24" s="300" t="s">
        <v>381</v>
      </c>
      <c r="D24" s="144" t="s">
        <v>382</v>
      </c>
      <c r="E24" s="229" t="s">
        <v>169</v>
      </c>
      <c r="F24" s="408" t="s">
        <v>417</v>
      </c>
      <c r="G24" s="126">
        <v>7.5</v>
      </c>
      <c r="H24" s="96" t="str">
        <f>VLOOKUP($F24,'Leistungswerte UHR Kigas'!$C$6:$F$22,3,FALSE)</f>
        <v>W5</v>
      </c>
      <c r="I24" s="97">
        <f>VLOOKUP(H24,Turnus!$H$9:$I$26,2,FALSE)</f>
        <v>230</v>
      </c>
      <c r="J24" s="126">
        <f t="shared" si="2"/>
        <v>1725</v>
      </c>
      <c r="K24" s="127">
        <f>VLOOKUP($F24,'Leistungswerte UHR Kigas'!$C$6:$F$22,4,FALSE)</f>
        <v>0</v>
      </c>
      <c r="L24" s="479" t="str">
        <f t="shared" si="8"/>
        <v/>
      </c>
      <c r="M24" s="128">
        <f t="shared" si="3"/>
        <v>0</v>
      </c>
      <c r="N24" s="521">
        <f t="shared" si="9"/>
        <v>0</v>
      </c>
      <c r="O24" s="129">
        <f t="shared" si="4"/>
        <v>0</v>
      </c>
      <c r="P24" s="130">
        <f t="shared" si="5"/>
        <v>0</v>
      </c>
      <c r="R24" s="466"/>
      <c r="S24" s="467"/>
      <c r="T24" s="467"/>
      <c r="U24" s="467"/>
      <c r="V24" s="467"/>
      <c r="W24" s="467"/>
      <c r="X24" s="467"/>
      <c r="Y24" s="467"/>
      <c r="Z24" s="467"/>
      <c r="AA24" s="467"/>
      <c r="AB24" s="467"/>
      <c r="AC24" s="467"/>
      <c r="AD24" s="467"/>
      <c r="AE24" s="467"/>
      <c r="AF24" s="467"/>
      <c r="AG24" s="467"/>
      <c r="AH24" s="467"/>
      <c r="AI24" s="467"/>
      <c r="AJ24" s="467"/>
      <c r="AK24" s="467"/>
      <c r="AL24" s="467"/>
      <c r="AM24" s="467"/>
      <c r="AN24" s="467"/>
      <c r="AO24" s="467"/>
      <c r="AP24" s="467"/>
      <c r="AQ24" s="467"/>
      <c r="AR24" s="467"/>
      <c r="AS24" s="467"/>
      <c r="AT24" s="467"/>
      <c r="AU24" s="467"/>
      <c r="AV24" s="467"/>
      <c r="AW24" s="468"/>
      <c r="AX24" s="469">
        <f t="shared" si="10"/>
        <v>0</v>
      </c>
      <c r="AY24" s="481" t="str">
        <f t="shared" si="11"/>
        <v/>
      </c>
      <c r="AZ24" s="471">
        <f t="shared" si="12"/>
        <v>0</v>
      </c>
    </row>
    <row r="25" spans="1:52" s="58" customFormat="1" ht="24.9" customHeight="1" x14ac:dyDescent="0.25">
      <c r="A25" s="539" t="s">
        <v>632</v>
      </c>
      <c r="B25" s="96" t="s">
        <v>110</v>
      </c>
      <c r="C25" s="300" t="s">
        <v>383</v>
      </c>
      <c r="D25" s="144" t="s">
        <v>384</v>
      </c>
      <c r="E25" s="229" t="s">
        <v>169</v>
      </c>
      <c r="F25" s="408" t="s">
        <v>424</v>
      </c>
      <c r="G25" s="126">
        <v>7.5</v>
      </c>
      <c r="H25" s="96" t="str">
        <f>VLOOKUP($F25,'Leistungswerte UHR Kigas'!$C$6:$F$22,3,FALSE)</f>
        <v>W1</v>
      </c>
      <c r="I25" s="97">
        <f>VLOOKUP(H25,Turnus!$H$9:$I$26,2,FALSE)</f>
        <v>48</v>
      </c>
      <c r="J25" s="126">
        <f t="shared" si="2"/>
        <v>360</v>
      </c>
      <c r="K25" s="127">
        <f>VLOOKUP($F25,'Leistungswerte UHR Kigas'!$C$6:$F$22,4,FALSE)</f>
        <v>0</v>
      </c>
      <c r="L25" s="479" t="str">
        <f t="shared" si="8"/>
        <v/>
      </c>
      <c r="M25" s="128">
        <f t="shared" si="3"/>
        <v>0</v>
      </c>
      <c r="N25" s="521">
        <f t="shared" si="9"/>
        <v>0</v>
      </c>
      <c r="O25" s="129">
        <f t="shared" si="4"/>
        <v>0</v>
      </c>
      <c r="P25" s="130">
        <f t="shared" si="5"/>
        <v>0</v>
      </c>
      <c r="R25" s="466"/>
      <c r="S25" s="467"/>
      <c r="T25" s="467"/>
      <c r="U25" s="467"/>
      <c r="V25" s="467"/>
      <c r="W25" s="467"/>
      <c r="X25" s="467"/>
      <c r="Y25" s="467"/>
      <c r="Z25" s="467"/>
      <c r="AA25" s="467"/>
      <c r="AB25" s="467"/>
      <c r="AC25" s="467"/>
      <c r="AD25" s="467"/>
      <c r="AE25" s="467"/>
      <c r="AF25" s="467"/>
      <c r="AG25" s="467"/>
      <c r="AH25" s="467"/>
      <c r="AI25" s="467"/>
      <c r="AJ25" s="467"/>
      <c r="AK25" s="467"/>
      <c r="AL25" s="467"/>
      <c r="AM25" s="467"/>
      <c r="AN25" s="467"/>
      <c r="AO25" s="467"/>
      <c r="AP25" s="467"/>
      <c r="AQ25" s="467"/>
      <c r="AR25" s="467"/>
      <c r="AS25" s="467"/>
      <c r="AT25" s="467"/>
      <c r="AU25" s="467"/>
      <c r="AV25" s="467"/>
      <c r="AW25" s="468"/>
      <c r="AX25" s="469">
        <f t="shared" si="10"/>
        <v>0</v>
      </c>
      <c r="AY25" s="481" t="str">
        <f t="shared" si="11"/>
        <v/>
      </c>
      <c r="AZ25" s="471">
        <f t="shared" si="12"/>
        <v>0</v>
      </c>
    </row>
    <row r="26" spans="1:52" s="58" customFormat="1" ht="24.9" customHeight="1" x14ac:dyDescent="0.25">
      <c r="A26" s="539" t="s">
        <v>632</v>
      </c>
      <c r="B26" s="96" t="s">
        <v>110</v>
      </c>
      <c r="C26" s="300" t="s">
        <v>385</v>
      </c>
      <c r="D26" s="144" t="s">
        <v>434</v>
      </c>
      <c r="E26" s="229" t="s">
        <v>240</v>
      </c>
      <c r="F26" s="408" t="s">
        <v>416</v>
      </c>
      <c r="G26" s="126">
        <f>29+1.5</f>
        <v>30.5</v>
      </c>
      <c r="H26" s="96" t="str">
        <f>VLOOKUP($F26,'Leistungswerte UHR Kigas'!$C$6:$F$22,3,FALSE)</f>
        <v>W5</v>
      </c>
      <c r="I26" s="97">
        <f>VLOOKUP(H26,Turnus!$H$9:$I$26,2,FALSE)</f>
        <v>230</v>
      </c>
      <c r="J26" s="126">
        <f t="shared" si="2"/>
        <v>7015</v>
      </c>
      <c r="K26" s="127">
        <f>VLOOKUP($F26,'Leistungswerte UHR Kigas'!$C$6:$F$22,4,FALSE)</f>
        <v>0</v>
      </c>
      <c r="L26" s="479" t="str">
        <f t="shared" si="8"/>
        <v/>
      </c>
      <c r="M26" s="128">
        <f t="shared" si="3"/>
        <v>0</v>
      </c>
      <c r="N26" s="521">
        <f t="shared" si="9"/>
        <v>0</v>
      </c>
      <c r="O26" s="129">
        <f t="shared" si="4"/>
        <v>0</v>
      </c>
      <c r="P26" s="130">
        <f t="shared" si="5"/>
        <v>0</v>
      </c>
      <c r="R26" s="466"/>
      <c r="S26" s="467"/>
      <c r="T26" s="467"/>
      <c r="U26" s="467"/>
      <c r="V26" s="467"/>
      <c r="W26" s="467"/>
      <c r="X26" s="467"/>
      <c r="Y26" s="467"/>
      <c r="Z26" s="467"/>
      <c r="AA26" s="467"/>
      <c r="AB26" s="467"/>
      <c r="AC26" s="467"/>
      <c r="AD26" s="467"/>
      <c r="AE26" s="467"/>
      <c r="AF26" s="467"/>
      <c r="AG26" s="467"/>
      <c r="AH26" s="467"/>
      <c r="AI26" s="467"/>
      <c r="AJ26" s="467"/>
      <c r="AK26" s="467"/>
      <c r="AL26" s="467"/>
      <c r="AM26" s="467"/>
      <c r="AN26" s="467"/>
      <c r="AO26" s="467"/>
      <c r="AP26" s="467"/>
      <c r="AQ26" s="467"/>
      <c r="AR26" s="467"/>
      <c r="AS26" s="467"/>
      <c r="AT26" s="467"/>
      <c r="AU26" s="467"/>
      <c r="AV26" s="467"/>
      <c r="AW26" s="468"/>
      <c r="AX26" s="469">
        <f t="shared" si="10"/>
        <v>0</v>
      </c>
      <c r="AY26" s="481" t="str">
        <f t="shared" si="11"/>
        <v/>
      </c>
      <c r="AZ26" s="471">
        <f t="shared" si="12"/>
        <v>0</v>
      </c>
    </row>
    <row r="27" spans="1:52" s="58" customFormat="1" ht="24.9" customHeight="1" x14ac:dyDescent="0.25">
      <c r="A27" s="539" t="s">
        <v>632</v>
      </c>
      <c r="B27" s="96" t="s">
        <v>110</v>
      </c>
      <c r="C27" s="300" t="s">
        <v>386</v>
      </c>
      <c r="D27" s="553" t="s">
        <v>657</v>
      </c>
      <c r="E27" s="229" t="s">
        <v>240</v>
      </c>
      <c r="F27" s="408" t="s">
        <v>416</v>
      </c>
      <c r="G27" s="126">
        <f>53+1.5</f>
        <v>54.5</v>
      </c>
      <c r="H27" s="96" t="str">
        <f>VLOOKUP($F27,'Leistungswerte UHR Kigas'!$C$6:$F$22,3,FALSE)</f>
        <v>W5</v>
      </c>
      <c r="I27" s="97">
        <f>VLOOKUP(H27,Turnus!$H$9:$I$26,2,FALSE)</f>
        <v>230</v>
      </c>
      <c r="J27" s="126">
        <f t="shared" si="2"/>
        <v>12535</v>
      </c>
      <c r="K27" s="127">
        <f>VLOOKUP($F27,'Leistungswerte UHR Kigas'!$C$6:$F$22,4,FALSE)</f>
        <v>0</v>
      </c>
      <c r="L27" s="479" t="str">
        <f t="shared" si="8"/>
        <v/>
      </c>
      <c r="M27" s="128">
        <f t="shared" si="3"/>
        <v>0</v>
      </c>
      <c r="N27" s="521">
        <f t="shared" si="9"/>
        <v>0</v>
      </c>
      <c r="O27" s="129">
        <f t="shared" si="4"/>
        <v>0</v>
      </c>
      <c r="P27" s="130">
        <f t="shared" si="5"/>
        <v>0</v>
      </c>
      <c r="Q27" s="306"/>
      <c r="R27" s="466"/>
      <c r="S27" s="467"/>
      <c r="T27" s="467"/>
      <c r="U27" s="467"/>
      <c r="V27" s="467"/>
      <c r="W27" s="467"/>
      <c r="X27" s="467"/>
      <c r="Y27" s="467"/>
      <c r="Z27" s="467"/>
      <c r="AA27" s="467"/>
      <c r="AB27" s="467"/>
      <c r="AC27" s="467"/>
      <c r="AD27" s="467"/>
      <c r="AE27" s="467"/>
      <c r="AF27" s="467"/>
      <c r="AG27" s="467"/>
      <c r="AH27" s="467"/>
      <c r="AI27" s="467"/>
      <c r="AJ27" s="467"/>
      <c r="AK27" s="467"/>
      <c r="AL27" s="467"/>
      <c r="AM27" s="467"/>
      <c r="AN27" s="467"/>
      <c r="AO27" s="467"/>
      <c r="AP27" s="467"/>
      <c r="AQ27" s="467"/>
      <c r="AR27" s="467"/>
      <c r="AS27" s="467"/>
      <c r="AT27" s="467"/>
      <c r="AU27" s="467"/>
      <c r="AV27" s="467"/>
      <c r="AW27" s="468"/>
      <c r="AX27" s="469">
        <f t="shared" si="10"/>
        <v>0</v>
      </c>
      <c r="AY27" s="481" t="str">
        <f t="shared" si="11"/>
        <v/>
      </c>
      <c r="AZ27" s="471">
        <f t="shared" si="12"/>
        <v>0</v>
      </c>
    </row>
    <row r="28" spans="1:52" s="58" customFormat="1" ht="24.9" customHeight="1" x14ac:dyDescent="0.25">
      <c r="A28" s="539" t="s">
        <v>632</v>
      </c>
      <c r="B28" s="96" t="s">
        <v>110</v>
      </c>
      <c r="C28" s="300" t="s">
        <v>387</v>
      </c>
      <c r="D28" s="144" t="s">
        <v>658</v>
      </c>
      <c r="E28" s="552" t="s">
        <v>240</v>
      </c>
      <c r="F28" s="408" t="s">
        <v>416</v>
      </c>
      <c r="G28" s="126">
        <f>53+1.5</f>
        <v>54.5</v>
      </c>
      <c r="H28" s="96" t="str">
        <f>VLOOKUP($F28,'Leistungswerte UHR Kigas'!$C$6:$F$22,3,FALSE)</f>
        <v>W5</v>
      </c>
      <c r="I28" s="97">
        <f>VLOOKUP(H28,Turnus!$H$9:$I$26,2,FALSE)</f>
        <v>230</v>
      </c>
      <c r="J28" s="126">
        <f t="shared" si="2"/>
        <v>12535</v>
      </c>
      <c r="K28" s="127">
        <f>VLOOKUP($F28,'Leistungswerte UHR Kigas'!$C$6:$F$22,4,FALSE)</f>
        <v>0</v>
      </c>
      <c r="L28" s="479" t="str">
        <f t="shared" si="8"/>
        <v/>
      </c>
      <c r="M28" s="128">
        <f t="shared" si="3"/>
        <v>0</v>
      </c>
      <c r="N28" s="521">
        <f t="shared" si="9"/>
        <v>0</v>
      </c>
      <c r="O28" s="129">
        <f t="shared" si="4"/>
        <v>0</v>
      </c>
      <c r="P28" s="130">
        <f t="shared" si="5"/>
        <v>0</v>
      </c>
      <c r="R28" s="466"/>
      <c r="S28" s="467"/>
      <c r="T28" s="467"/>
      <c r="U28" s="467"/>
      <c r="V28" s="467"/>
      <c r="W28" s="467"/>
      <c r="X28" s="467"/>
      <c r="Y28" s="467"/>
      <c r="Z28" s="467"/>
      <c r="AA28" s="467"/>
      <c r="AB28" s="467"/>
      <c r="AC28" s="467"/>
      <c r="AD28" s="467"/>
      <c r="AE28" s="467"/>
      <c r="AF28" s="467"/>
      <c r="AG28" s="467"/>
      <c r="AH28" s="467"/>
      <c r="AI28" s="467"/>
      <c r="AJ28" s="467"/>
      <c r="AK28" s="467"/>
      <c r="AL28" s="467"/>
      <c r="AM28" s="467"/>
      <c r="AN28" s="467"/>
      <c r="AO28" s="467"/>
      <c r="AP28" s="467"/>
      <c r="AQ28" s="467"/>
      <c r="AR28" s="467"/>
      <c r="AS28" s="467"/>
      <c r="AT28" s="467"/>
      <c r="AU28" s="467"/>
      <c r="AV28" s="467"/>
      <c r="AW28" s="468"/>
      <c r="AX28" s="469">
        <f t="shared" si="10"/>
        <v>0</v>
      </c>
      <c r="AY28" s="481" t="str">
        <f t="shared" si="11"/>
        <v/>
      </c>
      <c r="AZ28" s="471">
        <f t="shared" si="12"/>
        <v>0</v>
      </c>
    </row>
    <row r="29" spans="1:52" s="58" customFormat="1" ht="24.9" customHeight="1" x14ac:dyDescent="0.25">
      <c r="A29" s="539" t="s">
        <v>632</v>
      </c>
      <c r="B29" s="96" t="s">
        <v>110</v>
      </c>
      <c r="C29" s="300" t="s">
        <v>388</v>
      </c>
      <c r="D29" s="144" t="s">
        <v>434</v>
      </c>
      <c r="E29" s="552" t="s">
        <v>240</v>
      </c>
      <c r="F29" s="408" t="s">
        <v>416</v>
      </c>
      <c r="G29" s="126">
        <f>29.8+1.5</f>
        <v>31.3</v>
      </c>
      <c r="H29" s="96" t="str">
        <f>VLOOKUP($F29,'Leistungswerte UHR Kigas'!$C$6:$F$22,3,FALSE)</f>
        <v>W5</v>
      </c>
      <c r="I29" s="97">
        <f>VLOOKUP(H29,Turnus!$H$9:$I$26,2,FALSE)</f>
        <v>230</v>
      </c>
      <c r="J29" s="126">
        <f t="shared" si="2"/>
        <v>7199</v>
      </c>
      <c r="K29" s="127">
        <f>VLOOKUP($F29,'Leistungswerte UHR Kigas'!$C$6:$F$22,4,FALSE)</f>
        <v>0</v>
      </c>
      <c r="L29" s="479" t="str">
        <f t="shared" si="8"/>
        <v/>
      </c>
      <c r="M29" s="128">
        <f t="shared" si="3"/>
        <v>0</v>
      </c>
      <c r="N29" s="521">
        <f t="shared" si="9"/>
        <v>0</v>
      </c>
      <c r="O29" s="129">
        <f t="shared" si="4"/>
        <v>0</v>
      </c>
      <c r="P29" s="130">
        <f t="shared" si="5"/>
        <v>0</v>
      </c>
      <c r="R29" s="466"/>
      <c r="S29" s="467"/>
      <c r="T29" s="467"/>
      <c r="U29" s="467"/>
      <c r="V29" s="467"/>
      <c r="W29" s="467"/>
      <c r="X29" s="467"/>
      <c r="Y29" s="467"/>
      <c r="Z29" s="467"/>
      <c r="AA29" s="467"/>
      <c r="AB29" s="467"/>
      <c r="AC29" s="467"/>
      <c r="AD29" s="467"/>
      <c r="AE29" s="467"/>
      <c r="AF29" s="467"/>
      <c r="AG29" s="467"/>
      <c r="AH29" s="467"/>
      <c r="AI29" s="467"/>
      <c r="AJ29" s="467"/>
      <c r="AK29" s="467"/>
      <c r="AL29" s="467"/>
      <c r="AM29" s="467"/>
      <c r="AN29" s="467"/>
      <c r="AO29" s="467"/>
      <c r="AP29" s="467"/>
      <c r="AQ29" s="467"/>
      <c r="AR29" s="467"/>
      <c r="AS29" s="467"/>
      <c r="AT29" s="467"/>
      <c r="AU29" s="467"/>
      <c r="AV29" s="467"/>
      <c r="AW29" s="468"/>
      <c r="AX29" s="469">
        <f t="shared" si="10"/>
        <v>0</v>
      </c>
      <c r="AY29" s="481" t="str">
        <f t="shared" si="11"/>
        <v/>
      </c>
      <c r="AZ29" s="471">
        <f t="shared" si="12"/>
        <v>0</v>
      </c>
    </row>
    <row r="30" spans="1:52" s="58" customFormat="1" ht="24.9" customHeight="1" x14ac:dyDescent="0.25">
      <c r="A30" s="539" t="s">
        <v>632</v>
      </c>
      <c r="B30" s="96" t="s">
        <v>110</v>
      </c>
      <c r="C30" s="300" t="s">
        <v>389</v>
      </c>
      <c r="D30" s="144" t="s">
        <v>390</v>
      </c>
      <c r="E30" s="229" t="s">
        <v>169</v>
      </c>
      <c r="F30" s="408" t="s">
        <v>417</v>
      </c>
      <c r="G30" s="126">
        <v>36.5</v>
      </c>
      <c r="H30" s="96" t="str">
        <f>VLOOKUP($F30,'Leistungswerte UHR Kigas'!$C$6:$F$22,3,FALSE)</f>
        <v>W5</v>
      </c>
      <c r="I30" s="97">
        <f>VLOOKUP(H30,Turnus!$H$9:$I$26,2,FALSE)</f>
        <v>230</v>
      </c>
      <c r="J30" s="126">
        <f t="shared" si="2"/>
        <v>8395</v>
      </c>
      <c r="K30" s="127">
        <f>VLOOKUP($F30,'Leistungswerte UHR Kigas'!$C$6:$F$22,4,FALSE)</f>
        <v>0</v>
      </c>
      <c r="L30" s="479" t="str">
        <f t="shared" si="8"/>
        <v/>
      </c>
      <c r="M30" s="128">
        <f t="shared" si="3"/>
        <v>0</v>
      </c>
      <c r="N30" s="521">
        <f t="shared" si="9"/>
        <v>0</v>
      </c>
      <c r="O30" s="129">
        <f t="shared" si="4"/>
        <v>0</v>
      </c>
      <c r="P30" s="130">
        <f t="shared" si="5"/>
        <v>0</v>
      </c>
      <c r="R30" s="466"/>
      <c r="S30" s="467"/>
      <c r="T30" s="467"/>
      <c r="U30" s="467"/>
      <c r="V30" s="467"/>
      <c r="W30" s="467"/>
      <c r="X30" s="467"/>
      <c r="Y30" s="467"/>
      <c r="Z30" s="467"/>
      <c r="AA30" s="467"/>
      <c r="AB30" s="467"/>
      <c r="AC30" s="467"/>
      <c r="AD30" s="467"/>
      <c r="AE30" s="467"/>
      <c r="AF30" s="467"/>
      <c r="AG30" s="467"/>
      <c r="AH30" s="467"/>
      <c r="AI30" s="467"/>
      <c r="AJ30" s="467"/>
      <c r="AK30" s="467"/>
      <c r="AL30" s="467"/>
      <c r="AM30" s="467"/>
      <c r="AN30" s="467"/>
      <c r="AO30" s="467"/>
      <c r="AP30" s="467"/>
      <c r="AQ30" s="467"/>
      <c r="AR30" s="467"/>
      <c r="AS30" s="467"/>
      <c r="AT30" s="467"/>
      <c r="AU30" s="467"/>
      <c r="AV30" s="467"/>
      <c r="AW30" s="468"/>
      <c r="AX30" s="469">
        <f t="shared" si="10"/>
        <v>0</v>
      </c>
      <c r="AY30" s="481" t="str">
        <f t="shared" si="11"/>
        <v/>
      </c>
      <c r="AZ30" s="471">
        <f t="shared" si="12"/>
        <v>0</v>
      </c>
    </row>
    <row r="31" spans="1:52" s="58" customFormat="1" ht="24.9" customHeight="1" x14ac:dyDescent="0.25">
      <c r="A31" s="539" t="s">
        <v>632</v>
      </c>
      <c r="B31" s="96" t="s">
        <v>110</v>
      </c>
      <c r="C31" s="300" t="s">
        <v>391</v>
      </c>
      <c r="D31" s="144" t="s">
        <v>434</v>
      </c>
      <c r="E31" s="229" t="s">
        <v>240</v>
      </c>
      <c r="F31" s="408" t="s">
        <v>416</v>
      </c>
      <c r="G31" s="126">
        <f>29.6+1.5</f>
        <v>31.1</v>
      </c>
      <c r="H31" s="96" t="str">
        <f>VLOOKUP($F31,'Leistungswerte UHR Kigas'!$C$6:$F$22,3,FALSE)</f>
        <v>W5</v>
      </c>
      <c r="I31" s="97">
        <f>VLOOKUP(H31,Turnus!$H$9:$I$26,2,FALSE)</f>
        <v>230</v>
      </c>
      <c r="J31" s="126">
        <f t="shared" si="2"/>
        <v>7153</v>
      </c>
      <c r="K31" s="127">
        <f>VLOOKUP($F31,'Leistungswerte UHR Kigas'!$C$6:$F$22,4,FALSE)</f>
        <v>0</v>
      </c>
      <c r="L31" s="479" t="str">
        <f t="shared" si="8"/>
        <v/>
      </c>
      <c r="M31" s="128">
        <f t="shared" si="3"/>
        <v>0</v>
      </c>
      <c r="N31" s="521">
        <f t="shared" si="9"/>
        <v>0</v>
      </c>
      <c r="O31" s="129">
        <f t="shared" si="4"/>
        <v>0</v>
      </c>
      <c r="P31" s="130">
        <f t="shared" si="5"/>
        <v>0</v>
      </c>
      <c r="R31" s="466"/>
      <c r="S31" s="467"/>
      <c r="T31" s="467"/>
      <c r="U31" s="467"/>
      <c r="V31" s="467"/>
      <c r="W31" s="467"/>
      <c r="X31" s="467"/>
      <c r="Y31" s="467"/>
      <c r="Z31" s="467"/>
      <c r="AA31" s="467"/>
      <c r="AB31" s="467"/>
      <c r="AC31" s="467"/>
      <c r="AD31" s="467"/>
      <c r="AE31" s="467"/>
      <c r="AF31" s="467"/>
      <c r="AG31" s="467"/>
      <c r="AH31" s="467"/>
      <c r="AI31" s="467"/>
      <c r="AJ31" s="467"/>
      <c r="AK31" s="467"/>
      <c r="AL31" s="467"/>
      <c r="AM31" s="467"/>
      <c r="AN31" s="467"/>
      <c r="AO31" s="467"/>
      <c r="AP31" s="467"/>
      <c r="AQ31" s="467"/>
      <c r="AR31" s="467"/>
      <c r="AS31" s="467"/>
      <c r="AT31" s="467"/>
      <c r="AU31" s="467"/>
      <c r="AV31" s="467"/>
      <c r="AW31" s="468"/>
      <c r="AX31" s="469">
        <f t="shared" si="10"/>
        <v>0</v>
      </c>
      <c r="AY31" s="481" t="str">
        <f t="shared" si="11"/>
        <v/>
      </c>
      <c r="AZ31" s="471">
        <f t="shared" si="12"/>
        <v>0</v>
      </c>
    </row>
    <row r="32" spans="1:52" s="58" customFormat="1" ht="24.9" customHeight="1" x14ac:dyDescent="0.25">
      <c r="A32" s="539" t="s">
        <v>632</v>
      </c>
      <c r="B32" s="96" t="s">
        <v>110</v>
      </c>
      <c r="C32" s="300" t="s">
        <v>392</v>
      </c>
      <c r="D32" s="408" t="s">
        <v>657</v>
      </c>
      <c r="E32" s="552" t="s">
        <v>240</v>
      </c>
      <c r="F32" s="408" t="s">
        <v>416</v>
      </c>
      <c r="G32" s="126">
        <f>53+1.5</f>
        <v>54.5</v>
      </c>
      <c r="H32" s="96" t="str">
        <f>VLOOKUP($F32,'Leistungswerte UHR Kigas'!$C$6:$F$22,3,FALSE)</f>
        <v>W5</v>
      </c>
      <c r="I32" s="97">
        <f>VLOOKUP(H32,Turnus!$H$9:$I$26,2,FALSE)</f>
        <v>230</v>
      </c>
      <c r="J32" s="126">
        <f t="shared" si="2"/>
        <v>12535</v>
      </c>
      <c r="K32" s="127">
        <f>VLOOKUP($F32,'Leistungswerte UHR Kigas'!$C$6:$F$22,4,FALSE)</f>
        <v>0</v>
      </c>
      <c r="L32" s="479" t="str">
        <f t="shared" si="8"/>
        <v/>
      </c>
      <c r="M32" s="128">
        <f t="shared" si="3"/>
        <v>0</v>
      </c>
      <c r="N32" s="521">
        <f t="shared" si="9"/>
        <v>0</v>
      </c>
      <c r="O32" s="129">
        <f t="shared" si="4"/>
        <v>0</v>
      </c>
      <c r="P32" s="130">
        <f t="shared" si="5"/>
        <v>0</v>
      </c>
      <c r="R32" s="466"/>
      <c r="S32" s="467"/>
      <c r="T32" s="467"/>
      <c r="U32" s="467"/>
      <c r="V32" s="467"/>
      <c r="W32" s="467"/>
      <c r="X32" s="467"/>
      <c r="Y32" s="467"/>
      <c r="Z32" s="467"/>
      <c r="AA32" s="467"/>
      <c r="AB32" s="467"/>
      <c r="AC32" s="467"/>
      <c r="AD32" s="467"/>
      <c r="AE32" s="467"/>
      <c r="AF32" s="467"/>
      <c r="AG32" s="467"/>
      <c r="AH32" s="467"/>
      <c r="AI32" s="467"/>
      <c r="AJ32" s="467"/>
      <c r="AK32" s="467"/>
      <c r="AL32" s="467"/>
      <c r="AM32" s="467"/>
      <c r="AN32" s="467"/>
      <c r="AO32" s="467"/>
      <c r="AP32" s="467"/>
      <c r="AQ32" s="467"/>
      <c r="AR32" s="467"/>
      <c r="AS32" s="467"/>
      <c r="AT32" s="467"/>
      <c r="AU32" s="467"/>
      <c r="AV32" s="467"/>
      <c r="AW32" s="468"/>
      <c r="AX32" s="469">
        <f t="shared" si="10"/>
        <v>0</v>
      </c>
      <c r="AY32" s="481" t="str">
        <f t="shared" si="11"/>
        <v/>
      </c>
      <c r="AZ32" s="471">
        <f t="shared" si="12"/>
        <v>0</v>
      </c>
    </row>
    <row r="33" spans="1:52" s="58" customFormat="1" ht="24.9" customHeight="1" x14ac:dyDescent="0.25">
      <c r="A33" s="539" t="s">
        <v>632</v>
      </c>
      <c r="B33" s="96" t="s">
        <v>110</v>
      </c>
      <c r="C33" s="300" t="s">
        <v>393</v>
      </c>
      <c r="D33" s="144" t="s">
        <v>658</v>
      </c>
      <c r="E33" s="552" t="s">
        <v>240</v>
      </c>
      <c r="F33" s="408" t="s">
        <v>416</v>
      </c>
      <c r="G33" s="126">
        <f>53+1.5</f>
        <v>54.5</v>
      </c>
      <c r="H33" s="96" t="str">
        <f>VLOOKUP($F33,'Leistungswerte UHR Kigas'!$C$6:$F$22,3,FALSE)</f>
        <v>W5</v>
      </c>
      <c r="I33" s="97">
        <f>VLOOKUP(H33,Turnus!$H$9:$I$26,2,FALSE)</f>
        <v>230</v>
      </c>
      <c r="J33" s="126">
        <f t="shared" si="2"/>
        <v>12535</v>
      </c>
      <c r="K33" s="127">
        <f>VLOOKUP($F33,'Leistungswerte UHR Kigas'!$C$6:$F$22,4,FALSE)</f>
        <v>0</v>
      </c>
      <c r="L33" s="479" t="str">
        <f t="shared" si="8"/>
        <v/>
      </c>
      <c r="M33" s="128">
        <f t="shared" si="3"/>
        <v>0</v>
      </c>
      <c r="N33" s="521">
        <f t="shared" si="9"/>
        <v>0</v>
      </c>
      <c r="O33" s="129">
        <f t="shared" si="4"/>
        <v>0</v>
      </c>
      <c r="P33" s="130">
        <f t="shared" si="5"/>
        <v>0</v>
      </c>
      <c r="R33" s="466"/>
      <c r="S33" s="467"/>
      <c r="T33" s="467"/>
      <c r="U33" s="467"/>
      <c r="V33" s="467"/>
      <c r="W33" s="467"/>
      <c r="X33" s="467"/>
      <c r="Y33" s="467"/>
      <c r="Z33" s="467"/>
      <c r="AA33" s="467"/>
      <c r="AB33" s="467"/>
      <c r="AC33" s="467"/>
      <c r="AD33" s="467"/>
      <c r="AE33" s="467"/>
      <c r="AF33" s="467"/>
      <c r="AG33" s="467"/>
      <c r="AH33" s="467"/>
      <c r="AI33" s="467"/>
      <c r="AJ33" s="467"/>
      <c r="AK33" s="467"/>
      <c r="AL33" s="467"/>
      <c r="AM33" s="467"/>
      <c r="AN33" s="467"/>
      <c r="AO33" s="467"/>
      <c r="AP33" s="467"/>
      <c r="AQ33" s="467"/>
      <c r="AR33" s="467"/>
      <c r="AS33" s="467"/>
      <c r="AT33" s="467"/>
      <c r="AU33" s="467"/>
      <c r="AV33" s="467"/>
      <c r="AW33" s="468"/>
      <c r="AX33" s="469">
        <f t="shared" si="10"/>
        <v>0</v>
      </c>
      <c r="AY33" s="481" t="str">
        <f t="shared" si="11"/>
        <v/>
      </c>
      <c r="AZ33" s="471">
        <f t="shared" si="12"/>
        <v>0</v>
      </c>
    </row>
    <row r="34" spans="1:52" s="58" customFormat="1" ht="24.9" customHeight="1" x14ac:dyDescent="0.25">
      <c r="A34" s="539" t="s">
        <v>632</v>
      </c>
      <c r="B34" s="96" t="s">
        <v>110</v>
      </c>
      <c r="C34" s="300" t="s">
        <v>394</v>
      </c>
      <c r="D34" s="144" t="s">
        <v>434</v>
      </c>
      <c r="E34" s="229" t="s">
        <v>240</v>
      </c>
      <c r="F34" s="408" t="s">
        <v>416</v>
      </c>
      <c r="G34" s="126">
        <f>28.9+1.5</f>
        <v>30.4</v>
      </c>
      <c r="H34" s="96" t="str">
        <f>VLOOKUP($F34,'Leistungswerte UHR Kigas'!$C$6:$F$22,3,FALSE)</f>
        <v>W5</v>
      </c>
      <c r="I34" s="97">
        <f>VLOOKUP(H34,Turnus!$H$9:$I$26,2,FALSE)</f>
        <v>230</v>
      </c>
      <c r="J34" s="126">
        <f t="shared" si="2"/>
        <v>6992</v>
      </c>
      <c r="K34" s="127">
        <f>VLOOKUP($F34,'Leistungswerte UHR Kigas'!$C$6:$F$22,4,FALSE)</f>
        <v>0</v>
      </c>
      <c r="L34" s="479" t="str">
        <f t="shared" si="8"/>
        <v/>
      </c>
      <c r="M34" s="128">
        <f t="shared" si="3"/>
        <v>0</v>
      </c>
      <c r="N34" s="521">
        <f t="shared" si="9"/>
        <v>0</v>
      </c>
      <c r="O34" s="129">
        <f t="shared" si="4"/>
        <v>0</v>
      </c>
      <c r="P34" s="130">
        <f t="shared" si="5"/>
        <v>0</v>
      </c>
      <c r="R34" s="466"/>
      <c r="S34" s="467"/>
      <c r="T34" s="467"/>
      <c r="U34" s="467"/>
      <c r="V34" s="467"/>
      <c r="W34" s="467"/>
      <c r="X34" s="467"/>
      <c r="Y34" s="467"/>
      <c r="Z34" s="467"/>
      <c r="AA34" s="467"/>
      <c r="AB34" s="467"/>
      <c r="AC34" s="467"/>
      <c r="AD34" s="467"/>
      <c r="AE34" s="467"/>
      <c r="AF34" s="467"/>
      <c r="AG34" s="467"/>
      <c r="AH34" s="467"/>
      <c r="AI34" s="467"/>
      <c r="AJ34" s="467"/>
      <c r="AK34" s="467"/>
      <c r="AL34" s="467"/>
      <c r="AM34" s="467"/>
      <c r="AN34" s="467"/>
      <c r="AO34" s="467"/>
      <c r="AP34" s="467"/>
      <c r="AQ34" s="467"/>
      <c r="AR34" s="467"/>
      <c r="AS34" s="467"/>
      <c r="AT34" s="467"/>
      <c r="AU34" s="467"/>
      <c r="AV34" s="467"/>
      <c r="AW34" s="468"/>
      <c r="AX34" s="469">
        <f t="shared" si="10"/>
        <v>0</v>
      </c>
      <c r="AY34" s="481" t="str">
        <f t="shared" si="11"/>
        <v/>
      </c>
      <c r="AZ34" s="471">
        <f t="shared" si="12"/>
        <v>0</v>
      </c>
    </row>
    <row r="35" spans="1:52" s="58" customFormat="1" ht="24.9" customHeight="1" x14ac:dyDescent="0.25">
      <c r="A35" s="539" t="s">
        <v>632</v>
      </c>
      <c r="B35" s="96" t="s">
        <v>110</v>
      </c>
      <c r="C35" s="300" t="s">
        <v>395</v>
      </c>
      <c r="D35" s="144" t="s">
        <v>390</v>
      </c>
      <c r="E35" s="229" t="s">
        <v>169</v>
      </c>
      <c r="F35" s="408" t="s">
        <v>417</v>
      </c>
      <c r="G35" s="126">
        <v>35</v>
      </c>
      <c r="H35" s="96" t="str">
        <f>VLOOKUP($F35,'Leistungswerte UHR Kigas'!$C$6:$F$22,3,FALSE)</f>
        <v>W5</v>
      </c>
      <c r="I35" s="97">
        <f>VLOOKUP(H35,Turnus!$H$9:$I$26,2,FALSE)</f>
        <v>230</v>
      </c>
      <c r="J35" s="126">
        <f t="shared" si="2"/>
        <v>8050</v>
      </c>
      <c r="K35" s="127">
        <f>VLOOKUP($F35,'Leistungswerte UHR Kigas'!$C$6:$F$22,4,FALSE)</f>
        <v>0</v>
      </c>
      <c r="L35" s="479" t="str">
        <f t="shared" si="8"/>
        <v/>
      </c>
      <c r="M35" s="128">
        <f t="shared" si="3"/>
        <v>0</v>
      </c>
      <c r="N35" s="521">
        <f t="shared" si="9"/>
        <v>0</v>
      </c>
      <c r="O35" s="129">
        <f t="shared" si="4"/>
        <v>0</v>
      </c>
      <c r="P35" s="130">
        <f t="shared" si="5"/>
        <v>0</v>
      </c>
      <c r="R35" s="466"/>
      <c r="S35" s="467"/>
      <c r="T35" s="467"/>
      <c r="U35" s="467"/>
      <c r="V35" s="467"/>
      <c r="W35" s="467"/>
      <c r="X35" s="467"/>
      <c r="Y35" s="467"/>
      <c r="Z35" s="467"/>
      <c r="AA35" s="467"/>
      <c r="AB35" s="467"/>
      <c r="AC35" s="467"/>
      <c r="AD35" s="467"/>
      <c r="AE35" s="467"/>
      <c r="AF35" s="467"/>
      <c r="AG35" s="467"/>
      <c r="AH35" s="467"/>
      <c r="AI35" s="467"/>
      <c r="AJ35" s="467"/>
      <c r="AK35" s="467"/>
      <c r="AL35" s="467"/>
      <c r="AM35" s="467"/>
      <c r="AN35" s="467"/>
      <c r="AO35" s="467"/>
      <c r="AP35" s="467"/>
      <c r="AQ35" s="467"/>
      <c r="AR35" s="467"/>
      <c r="AS35" s="467"/>
      <c r="AT35" s="467"/>
      <c r="AU35" s="467"/>
      <c r="AV35" s="467"/>
      <c r="AW35" s="468"/>
      <c r="AX35" s="469">
        <f t="shared" si="10"/>
        <v>0</v>
      </c>
      <c r="AY35" s="481" t="str">
        <f t="shared" si="11"/>
        <v/>
      </c>
      <c r="AZ35" s="471">
        <f t="shared" si="12"/>
        <v>0</v>
      </c>
    </row>
    <row r="36" spans="1:52" s="58" customFormat="1" ht="24.9" customHeight="1" x14ac:dyDescent="0.25">
      <c r="A36" s="539" t="s">
        <v>632</v>
      </c>
      <c r="B36" s="96" t="s">
        <v>110</v>
      </c>
      <c r="C36" s="300" t="s">
        <v>396</v>
      </c>
      <c r="D36" s="144" t="s">
        <v>434</v>
      </c>
      <c r="E36" s="229" t="s">
        <v>240</v>
      </c>
      <c r="F36" s="408" t="s">
        <v>416</v>
      </c>
      <c r="G36" s="126">
        <f>29.3+1.5</f>
        <v>30.8</v>
      </c>
      <c r="H36" s="96" t="str">
        <f>VLOOKUP($F36,'Leistungswerte UHR Kigas'!$C$6:$F$22,3,FALSE)</f>
        <v>W5</v>
      </c>
      <c r="I36" s="97">
        <f>VLOOKUP(H36,Turnus!$H$9:$I$26,2,FALSE)</f>
        <v>230</v>
      </c>
      <c r="J36" s="126">
        <f t="shared" si="2"/>
        <v>7084</v>
      </c>
      <c r="K36" s="127">
        <f>VLOOKUP($F36,'Leistungswerte UHR Kigas'!$C$6:$F$22,4,FALSE)</f>
        <v>0</v>
      </c>
      <c r="L36" s="479" t="str">
        <f t="shared" si="8"/>
        <v/>
      </c>
      <c r="M36" s="128">
        <f t="shared" si="3"/>
        <v>0</v>
      </c>
      <c r="N36" s="521">
        <f t="shared" si="9"/>
        <v>0</v>
      </c>
      <c r="O36" s="129">
        <f t="shared" si="4"/>
        <v>0</v>
      </c>
      <c r="P36" s="130">
        <f t="shared" si="5"/>
        <v>0</v>
      </c>
      <c r="R36" s="466"/>
      <c r="S36" s="467"/>
      <c r="T36" s="467"/>
      <c r="U36" s="467"/>
      <c r="V36" s="467"/>
      <c r="W36" s="467"/>
      <c r="X36" s="467"/>
      <c r="Y36" s="467"/>
      <c r="Z36" s="467"/>
      <c r="AA36" s="467"/>
      <c r="AB36" s="467"/>
      <c r="AC36" s="467"/>
      <c r="AD36" s="467"/>
      <c r="AE36" s="467"/>
      <c r="AF36" s="467"/>
      <c r="AG36" s="467"/>
      <c r="AH36" s="467"/>
      <c r="AI36" s="467"/>
      <c r="AJ36" s="467"/>
      <c r="AK36" s="467"/>
      <c r="AL36" s="467"/>
      <c r="AM36" s="467"/>
      <c r="AN36" s="467"/>
      <c r="AO36" s="467"/>
      <c r="AP36" s="467"/>
      <c r="AQ36" s="467"/>
      <c r="AR36" s="467"/>
      <c r="AS36" s="467"/>
      <c r="AT36" s="467"/>
      <c r="AU36" s="467"/>
      <c r="AV36" s="467"/>
      <c r="AW36" s="468"/>
      <c r="AX36" s="469">
        <f t="shared" si="10"/>
        <v>0</v>
      </c>
      <c r="AY36" s="481" t="str">
        <f t="shared" si="11"/>
        <v/>
      </c>
      <c r="AZ36" s="471">
        <f t="shared" si="12"/>
        <v>0</v>
      </c>
    </row>
    <row r="37" spans="1:52" s="58" customFormat="1" ht="24.9" customHeight="1" x14ac:dyDescent="0.25">
      <c r="A37" s="539" t="s">
        <v>632</v>
      </c>
      <c r="B37" s="96" t="s">
        <v>110</v>
      </c>
      <c r="C37" s="300" t="s">
        <v>397</v>
      </c>
      <c r="D37" s="144" t="s">
        <v>657</v>
      </c>
      <c r="E37" s="229" t="s">
        <v>240</v>
      </c>
      <c r="F37" s="408" t="s">
        <v>416</v>
      </c>
      <c r="G37" s="126">
        <f>53+1.5</f>
        <v>54.5</v>
      </c>
      <c r="H37" s="96" t="str">
        <f>VLOOKUP($F37,'Leistungswerte UHR Kigas'!$C$6:$F$22,3,FALSE)</f>
        <v>W5</v>
      </c>
      <c r="I37" s="97">
        <f>VLOOKUP(H37,Turnus!$H$9:$I$26,2,FALSE)</f>
        <v>230</v>
      </c>
      <c r="J37" s="126">
        <f t="shared" si="2"/>
        <v>12535</v>
      </c>
      <c r="K37" s="127">
        <f>VLOOKUP($F37,'Leistungswerte UHR Kigas'!$C$6:$F$22,4,FALSE)</f>
        <v>0</v>
      </c>
      <c r="L37" s="479" t="str">
        <f t="shared" si="8"/>
        <v/>
      </c>
      <c r="M37" s="128">
        <f t="shared" si="3"/>
        <v>0</v>
      </c>
      <c r="N37" s="521">
        <f t="shared" si="9"/>
        <v>0</v>
      </c>
      <c r="O37" s="129">
        <f t="shared" si="4"/>
        <v>0</v>
      </c>
      <c r="P37" s="130">
        <f t="shared" si="5"/>
        <v>0</v>
      </c>
      <c r="R37" s="466"/>
      <c r="S37" s="467"/>
      <c r="T37" s="467"/>
      <c r="U37" s="467"/>
      <c r="V37" s="467"/>
      <c r="W37" s="467"/>
      <c r="X37" s="467"/>
      <c r="Y37" s="467"/>
      <c r="Z37" s="467"/>
      <c r="AA37" s="467"/>
      <c r="AB37" s="467"/>
      <c r="AC37" s="467"/>
      <c r="AD37" s="467"/>
      <c r="AE37" s="467"/>
      <c r="AF37" s="467"/>
      <c r="AG37" s="467"/>
      <c r="AH37" s="467"/>
      <c r="AI37" s="467"/>
      <c r="AJ37" s="467"/>
      <c r="AK37" s="467"/>
      <c r="AL37" s="467"/>
      <c r="AM37" s="467"/>
      <c r="AN37" s="467"/>
      <c r="AO37" s="467"/>
      <c r="AP37" s="467"/>
      <c r="AQ37" s="467"/>
      <c r="AR37" s="467"/>
      <c r="AS37" s="467"/>
      <c r="AT37" s="467"/>
      <c r="AU37" s="467"/>
      <c r="AV37" s="467"/>
      <c r="AW37" s="468"/>
      <c r="AX37" s="469">
        <f t="shared" si="10"/>
        <v>0</v>
      </c>
      <c r="AY37" s="481" t="str">
        <f t="shared" si="11"/>
        <v/>
      </c>
      <c r="AZ37" s="471">
        <f t="shared" si="12"/>
        <v>0</v>
      </c>
    </row>
    <row r="38" spans="1:52" s="58" customFormat="1" ht="24.9" customHeight="1" x14ac:dyDescent="0.25">
      <c r="A38" s="539" t="s">
        <v>632</v>
      </c>
      <c r="B38" s="96" t="s">
        <v>110</v>
      </c>
      <c r="C38" s="300" t="s">
        <v>398</v>
      </c>
      <c r="D38" s="144" t="s">
        <v>658</v>
      </c>
      <c r="E38" s="229" t="s">
        <v>240</v>
      </c>
      <c r="F38" s="408" t="s">
        <v>416</v>
      </c>
      <c r="G38" s="126">
        <f>53+1.5</f>
        <v>54.5</v>
      </c>
      <c r="H38" s="96" t="str">
        <f>VLOOKUP($F38,'Leistungswerte UHR Kigas'!$C$6:$F$22,3,FALSE)</f>
        <v>W5</v>
      </c>
      <c r="I38" s="97">
        <f>VLOOKUP(H38,Turnus!$H$9:$I$26,2,FALSE)</f>
        <v>230</v>
      </c>
      <c r="J38" s="126">
        <f t="shared" si="2"/>
        <v>12535</v>
      </c>
      <c r="K38" s="127">
        <f>VLOOKUP($F38,'Leistungswerte UHR Kigas'!$C$6:$F$22,4,FALSE)</f>
        <v>0</v>
      </c>
      <c r="L38" s="479" t="str">
        <f t="shared" si="8"/>
        <v/>
      </c>
      <c r="M38" s="128">
        <f t="shared" si="3"/>
        <v>0</v>
      </c>
      <c r="N38" s="521">
        <f t="shared" si="9"/>
        <v>0</v>
      </c>
      <c r="O38" s="129">
        <f t="shared" si="4"/>
        <v>0</v>
      </c>
      <c r="P38" s="130">
        <f t="shared" si="5"/>
        <v>0</v>
      </c>
      <c r="R38" s="466"/>
      <c r="S38" s="467"/>
      <c r="T38" s="467"/>
      <c r="U38" s="467"/>
      <c r="V38" s="467"/>
      <c r="W38" s="467"/>
      <c r="X38" s="467"/>
      <c r="Y38" s="467"/>
      <c r="Z38" s="467"/>
      <c r="AA38" s="467"/>
      <c r="AB38" s="467"/>
      <c r="AC38" s="467"/>
      <c r="AD38" s="467"/>
      <c r="AE38" s="467"/>
      <c r="AF38" s="467"/>
      <c r="AG38" s="467"/>
      <c r="AH38" s="467"/>
      <c r="AI38" s="467"/>
      <c r="AJ38" s="467"/>
      <c r="AK38" s="467"/>
      <c r="AL38" s="467"/>
      <c r="AM38" s="467"/>
      <c r="AN38" s="467"/>
      <c r="AO38" s="467"/>
      <c r="AP38" s="467"/>
      <c r="AQ38" s="467"/>
      <c r="AR38" s="467"/>
      <c r="AS38" s="467"/>
      <c r="AT38" s="467"/>
      <c r="AU38" s="467"/>
      <c r="AV38" s="467"/>
      <c r="AW38" s="468"/>
      <c r="AX38" s="469">
        <f t="shared" si="10"/>
        <v>0</v>
      </c>
      <c r="AY38" s="481" t="str">
        <f t="shared" si="11"/>
        <v/>
      </c>
      <c r="AZ38" s="471">
        <f t="shared" si="12"/>
        <v>0</v>
      </c>
    </row>
    <row r="39" spans="1:52" s="58" customFormat="1" ht="24.9" customHeight="1" x14ac:dyDescent="0.25">
      <c r="A39" s="539" t="s">
        <v>632</v>
      </c>
      <c r="B39" s="96" t="s">
        <v>110</v>
      </c>
      <c r="C39" s="96" t="s">
        <v>399</v>
      </c>
      <c r="D39" s="144" t="s">
        <v>434</v>
      </c>
      <c r="E39" s="229" t="s">
        <v>240</v>
      </c>
      <c r="F39" s="408" t="s">
        <v>416</v>
      </c>
      <c r="G39" s="126">
        <f>28.3+1.5</f>
        <v>29.8</v>
      </c>
      <c r="H39" s="96" t="str">
        <f>VLOOKUP($F39,'Leistungswerte UHR Kigas'!$C$6:$F$22,3,FALSE)</f>
        <v>W5</v>
      </c>
      <c r="I39" s="97">
        <f>VLOOKUP(H39,Turnus!$H$9:$I$26,2,FALSE)</f>
        <v>230</v>
      </c>
      <c r="J39" s="126">
        <f t="shared" ref="J39:J49" si="19">+G39*I39</f>
        <v>6854</v>
      </c>
      <c r="K39" s="127">
        <f>VLOOKUP($F39,'Leistungswerte UHR Kigas'!$C$6:$F$22,4,FALSE)</f>
        <v>0</v>
      </c>
      <c r="L39" s="479" t="str">
        <f t="shared" ref="L39:L49" si="20">IFERROR(G39/K39,"")</f>
        <v/>
      </c>
      <c r="M39" s="128">
        <f t="shared" ref="M39:M49" si="21">IF(ISERROR(J39/K39),0,J39/K39)</f>
        <v>0</v>
      </c>
      <c r="N39" s="521">
        <f t="shared" si="9"/>
        <v>0</v>
      </c>
      <c r="O39" s="129">
        <f t="shared" ref="O39:O49" si="22">IF(ISERROR(G39/K39*N39),0,G39/K39*N39)</f>
        <v>0</v>
      </c>
      <c r="P39" s="130">
        <f t="shared" ref="P39:P49" si="23">+M39*N39</f>
        <v>0</v>
      </c>
      <c r="R39" s="466"/>
      <c r="S39" s="467"/>
      <c r="T39" s="467"/>
      <c r="U39" s="467"/>
      <c r="V39" s="467"/>
      <c r="W39" s="467"/>
      <c r="X39" s="467"/>
      <c r="Y39" s="467"/>
      <c r="Z39" s="467"/>
      <c r="AA39" s="467"/>
      <c r="AB39" s="467"/>
      <c r="AC39" s="467"/>
      <c r="AD39" s="467"/>
      <c r="AE39" s="467"/>
      <c r="AF39" s="467"/>
      <c r="AG39" s="467"/>
      <c r="AH39" s="467"/>
      <c r="AI39" s="467"/>
      <c r="AJ39" s="467"/>
      <c r="AK39" s="467"/>
      <c r="AL39" s="467"/>
      <c r="AM39" s="467"/>
      <c r="AN39" s="467"/>
      <c r="AO39" s="467"/>
      <c r="AP39" s="467"/>
      <c r="AQ39" s="467"/>
      <c r="AR39" s="467"/>
      <c r="AS39" s="467"/>
      <c r="AT39" s="467"/>
      <c r="AU39" s="467"/>
      <c r="AV39" s="467"/>
      <c r="AW39" s="468"/>
      <c r="AX39" s="469">
        <f t="shared" si="10"/>
        <v>0</v>
      </c>
      <c r="AY39" s="481" t="str">
        <f t="shared" si="11"/>
        <v/>
      </c>
      <c r="AZ39" s="471">
        <f t="shared" si="12"/>
        <v>0</v>
      </c>
    </row>
    <row r="40" spans="1:52" s="58" customFormat="1" ht="24.9" customHeight="1" x14ac:dyDescent="0.25">
      <c r="A40" s="539" t="s">
        <v>632</v>
      </c>
      <c r="B40" s="96" t="s">
        <v>110</v>
      </c>
      <c r="C40" s="555" t="s">
        <v>659</v>
      </c>
      <c r="D40" s="144" t="s">
        <v>234</v>
      </c>
      <c r="E40" s="229" t="s">
        <v>166</v>
      </c>
      <c r="F40" s="408" t="s">
        <v>454</v>
      </c>
      <c r="G40" s="126">
        <v>5.9</v>
      </c>
      <c r="H40" s="96" t="str">
        <f>VLOOKUP($F40,'Leistungswerte UHR Kigas'!$C$6:$F$22,3,FALSE)</f>
        <v>W5</v>
      </c>
      <c r="I40" s="97">
        <f>VLOOKUP(H40,Turnus!$H$9:$I$26,2,FALSE)</f>
        <v>230</v>
      </c>
      <c r="J40" s="126">
        <f t="shared" ref="J40" si="24">+G40*I40</f>
        <v>1357</v>
      </c>
      <c r="K40" s="127">
        <f>VLOOKUP($F40,'Leistungswerte UHR Kigas'!$C$6:$F$22,4,FALSE)</f>
        <v>0</v>
      </c>
      <c r="L40" s="479" t="str">
        <f t="shared" ref="L40" si="25">IFERROR(G40/K40,"")</f>
        <v/>
      </c>
      <c r="M40" s="128">
        <f t="shared" ref="M40" si="26">IF(ISERROR(J40/K40),0,J40/K40)</f>
        <v>0</v>
      </c>
      <c r="N40" s="521">
        <f t="shared" si="9"/>
        <v>0</v>
      </c>
      <c r="O40" s="129">
        <f t="shared" ref="O40" si="27">IF(ISERROR(G40/K40*N40),0,G40/K40*N40)</f>
        <v>0</v>
      </c>
      <c r="P40" s="130">
        <f t="shared" ref="P40" si="28">+M40*N40</f>
        <v>0</v>
      </c>
      <c r="R40" s="466"/>
      <c r="S40" s="467"/>
      <c r="T40" s="467"/>
      <c r="U40" s="467"/>
      <c r="V40" s="467"/>
      <c r="W40" s="467"/>
      <c r="X40" s="467"/>
      <c r="Y40" s="467"/>
      <c r="Z40" s="467"/>
      <c r="AA40" s="467"/>
      <c r="AB40" s="467"/>
      <c r="AC40" s="467"/>
      <c r="AD40" s="467"/>
      <c r="AE40" s="467"/>
      <c r="AF40" s="467"/>
      <c r="AG40" s="467"/>
      <c r="AH40" s="467"/>
      <c r="AI40" s="467"/>
      <c r="AJ40" s="467"/>
      <c r="AK40" s="467"/>
      <c r="AL40" s="467"/>
      <c r="AM40" s="467"/>
      <c r="AN40" s="467"/>
      <c r="AO40" s="467"/>
      <c r="AP40" s="467"/>
      <c r="AQ40" s="467"/>
      <c r="AR40" s="467"/>
      <c r="AS40" s="467"/>
      <c r="AT40" s="467"/>
      <c r="AU40" s="467"/>
      <c r="AV40" s="467"/>
      <c r="AW40" s="468"/>
      <c r="AX40" s="469">
        <f t="shared" si="10"/>
        <v>0</v>
      </c>
      <c r="AY40" s="481" t="str">
        <f t="shared" si="11"/>
        <v/>
      </c>
      <c r="AZ40" s="471">
        <f t="shared" si="12"/>
        <v>0</v>
      </c>
    </row>
    <row r="41" spans="1:52" s="58" customFormat="1" ht="24.9" customHeight="1" x14ac:dyDescent="0.25">
      <c r="A41" s="539" t="s">
        <v>632</v>
      </c>
      <c r="B41" s="96" t="s">
        <v>110</v>
      </c>
      <c r="C41" s="555" t="s">
        <v>400</v>
      </c>
      <c r="D41" s="144" t="s">
        <v>660</v>
      </c>
      <c r="E41" s="229" t="s">
        <v>166</v>
      </c>
      <c r="F41" s="408" t="s">
        <v>422</v>
      </c>
      <c r="G41" s="126">
        <v>41.2</v>
      </c>
      <c r="H41" s="96" t="str">
        <f>VLOOKUP($F41,'Leistungswerte UHR Kigas'!$C$6:$F$22,3,FALSE)</f>
        <v>W5</v>
      </c>
      <c r="I41" s="97">
        <f>VLOOKUP(H41,Turnus!$H$9:$I$26,2,FALSE)</f>
        <v>230</v>
      </c>
      <c r="J41" s="126">
        <f t="shared" si="19"/>
        <v>9476</v>
      </c>
      <c r="K41" s="127">
        <f>VLOOKUP($F41,'Leistungswerte UHR Kigas'!$C$6:$F$22,4,FALSE)</f>
        <v>0</v>
      </c>
      <c r="L41" s="479" t="str">
        <f t="shared" si="20"/>
        <v/>
      </c>
      <c r="M41" s="128">
        <f t="shared" si="21"/>
        <v>0</v>
      </c>
      <c r="N41" s="521">
        <f t="shared" si="9"/>
        <v>0</v>
      </c>
      <c r="O41" s="129">
        <f t="shared" si="22"/>
        <v>0</v>
      </c>
      <c r="P41" s="130">
        <f t="shared" si="23"/>
        <v>0</v>
      </c>
      <c r="R41" s="466"/>
      <c r="S41" s="467"/>
      <c r="T41" s="467"/>
      <c r="U41" s="467"/>
      <c r="V41" s="467"/>
      <c r="W41" s="467"/>
      <c r="X41" s="467"/>
      <c r="Y41" s="467"/>
      <c r="Z41" s="467"/>
      <c r="AA41" s="467"/>
      <c r="AB41" s="467"/>
      <c r="AC41" s="467"/>
      <c r="AD41" s="467"/>
      <c r="AE41" s="467"/>
      <c r="AF41" s="467"/>
      <c r="AG41" s="467"/>
      <c r="AH41" s="467"/>
      <c r="AI41" s="467"/>
      <c r="AJ41" s="467"/>
      <c r="AK41" s="467"/>
      <c r="AL41" s="467"/>
      <c r="AM41" s="467"/>
      <c r="AN41" s="467"/>
      <c r="AO41" s="467"/>
      <c r="AP41" s="467"/>
      <c r="AQ41" s="467"/>
      <c r="AR41" s="467"/>
      <c r="AS41" s="467"/>
      <c r="AT41" s="467"/>
      <c r="AU41" s="467"/>
      <c r="AV41" s="467"/>
      <c r="AW41" s="468"/>
      <c r="AX41" s="469">
        <f t="shared" si="10"/>
        <v>0</v>
      </c>
      <c r="AY41" s="481" t="str">
        <f t="shared" si="11"/>
        <v/>
      </c>
      <c r="AZ41" s="471">
        <f t="shared" si="12"/>
        <v>0</v>
      </c>
    </row>
    <row r="42" spans="1:52" s="58" customFormat="1" ht="24.9" customHeight="1" x14ac:dyDescent="0.25">
      <c r="A42" s="539" t="s">
        <v>632</v>
      </c>
      <c r="B42" s="96" t="s">
        <v>110</v>
      </c>
      <c r="C42" s="96" t="s">
        <v>401</v>
      </c>
      <c r="D42" s="144" t="s">
        <v>435</v>
      </c>
      <c r="E42" s="229" t="s">
        <v>166</v>
      </c>
      <c r="F42" s="408" t="s">
        <v>421</v>
      </c>
      <c r="G42" s="126">
        <v>54.5</v>
      </c>
      <c r="H42" s="96" t="str">
        <f>VLOOKUP($F42,'Leistungswerte UHR Kigas'!$C$6:$F$22,3,FALSE)</f>
        <v>W5</v>
      </c>
      <c r="I42" s="97">
        <f>VLOOKUP(H42,Turnus!$H$9:$I$26,2,FALSE)</f>
        <v>230</v>
      </c>
      <c r="J42" s="126">
        <f t="shared" si="19"/>
        <v>12535</v>
      </c>
      <c r="K42" s="127">
        <f>VLOOKUP($F42,'Leistungswerte UHR Kigas'!$C$6:$F$22,4,FALSE)</f>
        <v>0</v>
      </c>
      <c r="L42" s="479" t="str">
        <f t="shared" si="20"/>
        <v/>
      </c>
      <c r="M42" s="128">
        <f t="shared" si="21"/>
        <v>0</v>
      </c>
      <c r="N42" s="521">
        <f t="shared" si="9"/>
        <v>0</v>
      </c>
      <c r="O42" s="129">
        <f t="shared" si="22"/>
        <v>0</v>
      </c>
      <c r="P42" s="130">
        <f t="shared" si="23"/>
        <v>0</v>
      </c>
      <c r="R42" s="466"/>
      <c r="S42" s="467"/>
      <c r="T42" s="467"/>
      <c r="U42" s="467"/>
      <c r="V42" s="467"/>
      <c r="W42" s="467"/>
      <c r="X42" s="467"/>
      <c r="Y42" s="467"/>
      <c r="Z42" s="467"/>
      <c r="AA42" s="467"/>
      <c r="AB42" s="467"/>
      <c r="AC42" s="467"/>
      <c r="AD42" s="467"/>
      <c r="AE42" s="467"/>
      <c r="AF42" s="467"/>
      <c r="AG42" s="467"/>
      <c r="AH42" s="467"/>
      <c r="AI42" s="467"/>
      <c r="AJ42" s="467"/>
      <c r="AK42" s="467"/>
      <c r="AL42" s="467"/>
      <c r="AM42" s="467"/>
      <c r="AN42" s="467"/>
      <c r="AO42" s="467"/>
      <c r="AP42" s="467"/>
      <c r="AQ42" s="467"/>
      <c r="AR42" s="467"/>
      <c r="AS42" s="467"/>
      <c r="AT42" s="467"/>
      <c r="AU42" s="467"/>
      <c r="AV42" s="467"/>
      <c r="AW42" s="468"/>
      <c r="AX42" s="469">
        <f t="shared" si="10"/>
        <v>0</v>
      </c>
      <c r="AY42" s="481" t="str">
        <f t="shared" si="11"/>
        <v/>
      </c>
      <c r="AZ42" s="471">
        <f t="shared" si="12"/>
        <v>0</v>
      </c>
    </row>
    <row r="43" spans="1:52" s="58" customFormat="1" ht="24.9" customHeight="1" x14ac:dyDescent="0.25">
      <c r="A43" s="539" t="s">
        <v>632</v>
      </c>
      <c r="B43" s="96" t="s">
        <v>110</v>
      </c>
      <c r="C43" s="300" t="s">
        <v>402</v>
      </c>
      <c r="D43" s="144" t="s">
        <v>436</v>
      </c>
      <c r="E43" s="229" t="s">
        <v>166</v>
      </c>
      <c r="F43" s="408" t="s">
        <v>421</v>
      </c>
      <c r="G43" s="126">
        <v>51</v>
      </c>
      <c r="H43" s="96" t="str">
        <f>VLOOKUP($F43,'Leistungswerte UHR Kigas'!$C$6:$F$22,3,FALSE)</f>
        <v>W5</v>
      </c>
      <c r="I43" s="97">
        <f>VLOOKUP(H43,Turnus!$H$9:$I$26,2,FALSE)</f>
        <v>230</v>
      </c>
      <c r="J43" s="126">
        <f t="shared" si="19"/>
        <v>11730</v>
      </c>
      <c r="K43" s="127">
        <f>VLOOKUP($F43,'Leistungswerte UHR Kigas'!$C$6:$F$22,4,FALSE)</f>
        <v>0</v>
      </c>
      <c r="L43" s="479" t="str">
        <f t="shared" si="20"/>
        <v/>
      </c>
      <c r="M43" s="128">
        <f t="shared" si="21"/>
        <v>0</v>
      </c>
      <c r="N43" s="521">
        <f t="shared" si="9"/>
        <v>0</v>
      </c>
      <c r="O43" s="129">
        <f t="shared" si="22"/>
        <v>0</v>
      </c>
      <c r="P43" s="130">
        <f t="shared" si="23"/>
        <v>0</v>
      </c>
      <c r="R43" s="466"/>
      <c r="S43" s="467"/>
      <c r="T43" s="467"/>
      <c r="U43" s="467"/>
      <c r="V43" s="467"/>
      <c r="W43" s="467"/>
      <c r="X43" s="467"/>
      <c r="Y43" s="467"/>
      <c r="Z43" s="467"/>
      <c r="AA43" s="467"/>
      <c r="AB43" s="467"/>
      <c r="AC43" s="467"/>
      <c r="AD43" s="467"/>
      <c r="AE43" s="467"/>
      <c r="AF43" s="467"/>
      <c r="AG43" s="467"/>
      <c r="AH43" s="467"/>
      <c r="AI43" s="467"/>
      <c r="AJ43" s="467"/>
      <c r="AK43" s="467"/>
      <c r="AL43" s="467"/>
      <c r="AM43" s="467"/>
      <c r="AN43" s="467"/>
      <c r="AO43" s="467"/>
      <c r="AP43" s="467"/>
      <c r="AQ43" s="467"/>
      <c r="AR43" s="467"/>
      <c r="AS43" s="467"/>
      <c r="AT43" s="467"/>
      <c r="AU43" s="467"/>
      <c r="AV43" s="467"/>
      <c r="AW43" s="468"/>
      <c r="AX43" s="469">
        <f t="shared" si="10"/>
        <v>0</v>
      </c>
      <c r="AY43" s="481" t="str">
        <f t="shared" si="11"/>
        <v/>
      </c>
      <c r="AZ43" s="471">
        <f t="shared" si="12"/>
        <v>0</v>
      </c>
    </row>
    <row r="44" spans="1:52" s="58" customFormat="1" ht="24.9" customHeight="1" x14ac:dyDescent="0.25">
      <c r="A44" s="539" t="s">
        <v>632</v>
      </c>
      <c r="B44" s="96" t="s">
        <v>110</v>
      </c>
      <c r="C44" s="300" t="s">
        <v>403</v>
      </c>
      <c r="D44" s="144" t="s">
        <v>437</v>
      </c>
      <c r="E44" s="229" t="s">
        <v>166</v>
      </c>
      <c r="F44" s="408" t="s">
        <v>414</v>
      </c>
      <c r="G44" s="126">
        <v>25.6</v>
      </c>
      <c r="H44" s="96" t="str">
        <f>VLOOKUP($F44,'Leistungswerte UHR Kigas'!$C$6:$F$22,3,FALSE)</f>
        <v>W5</v>
      </c>
      <c r="I44" s="97">
        <f>VLOOKUP(H44,Turnus!$H$9:$I$26,2,FALSE)</f>
        <v>230</v>
      </c>
      <c r="J44" s="126">
        <f t="shared" si="19"/>
        <v>5888</v>
      </c>
      <c r="K44" s="127">
        <f>VLOOKUP($F44,'Leistungswerte UHR Kigas'!$C$6:$F$22,4,FALSE)</f>
        <v>0</v>
      </c>
      <c r="L44" s="479" t="str">
        <f t="shared" si="20"/>
        <v/>
      </c>
      <c r="M44" s="128">
        <f t="shared" si="21"/>
        <v>0</v>
      </c>
      <c r="N44" s="521">
        <f t="shared" si="9"/>
        <v>0</v>
      </c>
      <c r="O44" s="129">
        <f t="shared" si="22"/>
        <v>0</v>
      </c>
      <c r="P44" s="130">
        <f t="shared" si="23"/>
        <v>0</v>
      </c>
      <c r="R44" s="466"/>
      <c r="S44" s="467"/>
      <c r="T44" s="467"/>
      <c r="U44" s="467"/>
      <c r="V44" s="467"/>
      <c r="W44" s="467"/>
      <c r="X44" s="467"/>
      <c r="Y44" s="467"/>
      <c r="Z44" s="467"/>
      <c r="AA44" s="467"/>
      <c r="AB44" s="467"/>
      <c r="AC44" s="467"/>
      <c r="AD44" s="467"/>
      <c r="AE44" s="467"/>
      <c r="AF44" s="467"/>
      <c r="AG44" s="467"/>
      <c r="AH44" s="467"/>
      <c r="AI44" s="467"/>
      <c r="AJ44" s="467"/>
      <c r="AK44" s="467"/>
      <c r="AL44" s="467"/>
      <c r="AM44" s="467"/>
      <c r="AN44" s="467"/>
      <c r="AO44" s="467"/>
      <c r="AP44" s="467"/>
      <c r="AQ44" s="467"/>
      <c r="AR44" s="467"/>
      <c r="AS44" s="467"/>
      <c r="AT44" s="467"/>
      <c r="AU44" s="467"/>
      <c r="AV44" s="467"/>
      <c r="AW44" s="468"/>
      <c r="AX44" s="469">
        <f t="shared" si="10"/>
        <v>0</v>
      </c>
      <c r="AY44" s="481" t="str">
        <f t="shared" si="11"/>
        <v/>
      </c>
      <c r="AZ44" s="471">
        <f t="shared" si="12"/>
        <v>0</v>
      </c>
    </row>
    <row r="45" spans="1:52" s="58" customFormat="1" ht="24.9" customHeight="1" x14ac:dyDescent="0.25">
      <c r="A45" s="539" t="s">
        <v>632</v>
      </c>
      <c r="B45" s="96" t="s">
        <v>110</v>
      </c>
      <c r="C45" s="300" t="s">
        <v>404</v>
      </c>
      <c r="D45" s="144" t="s">
        <v>374</v>
      </c>
      <c r="E45" s="229" t="s">
        <v>169</v>
      </c>
      <c r="F45" s="408" t="s">
        <v>417</v>
      </c>
      <c r="G45" s="126">
        <v>2</v>
      </c>
      <c r="H45" s="96" t="str">
        <f>VLOOKUP($F45,'Leistungswerte UHR Kigas'!$C$6:$F$22,3,FALSE)</f>
        <v>W5</v>
      </c>
      <c r="I45" s="97">
        <f>VLOOKUP(H45,Turnus!$H$9:$I$26,2,FALSE)</f>
        <v>230</v>
      </c>
      <c r="J45" s="126">
        <f t="shared" si="19"/>
        <v>460</v>
      </c>
      <c r="K45" s="127">
        <f>VLOOKUP($F45,'Leistungswerte UHR Kigas'!$C$6:$F$22,4,FALSE)</f>
        <v>0</v>
      </c>
      <c r="L45" s="479" t="str">
        <f t="shared" si="20"/>
        <v/>
      </c>
      <c r="M45" s="128">
        <f t="shared" si="21"/>
        <v>0</v>
      </c>
      <c r="N45" s="521">
        <f t="shared" si="9"/>
        <v>0</v>
      </c>
      <c r="O45" s="129">
        <f t="shared" si="22"/>
        <v>0</v>
      </c>
      <c r="P45" s="130">
        <f t="shared" si="23"/>
        <v>0</v>
      </c>
      <c r="R45" s="466"/>
      <c r="S45" s="467"/>
      <c r="T45" s="467"/>
      <c r="U45" s="467"/>
      <c r="V45" s="467"/>
      <c r="W45" s="467"/>
      <c r="X45" s="467"/>
      <c r="Y45" s="467"/>
      <c r="Z45" s="467"/>
      <c r="AA45" s="467"/>
      <c r="AB45" s="467"/>
      <c r="AC45" s="467"/>
      <c r="AD45" s="467"/>
      <c r="AE45" s="467"/>
      <c r="AF45" s="467"/>
      <c r="AG45" s="467"/>
      <c r="AH45" s="467"/>
      <c r="AI45" s="467"/>
      <c r="AJ45" s="467"/>
      <c r="AK45" s="467"/>
      <c r="AL45" s="467"/>
      <c r="AM45" s="467"/>
      <c r="AN45" s="467"/>
      <c r="AO45" s="467"/>
      <c r="AP45" s="467"/>
      <c r="AQ45" s="467"/>
      <c r="AR45" s="467"/>
      <c r="AS45" s="467"/>
      <c r="AT45" s="467"/>
      <c r="AU45" s="467"/>
      <c r="AV45" s="467"/>
      <c r="AW45" s="468"/>
      <c r="AX45" s="469">
        <f t="shared" si="10"/>
        <v>0</v>
      </c>
      <c r="AY45" s="481" t="str">
        <f t="shared" si="11"/>
        <v/>
      </c>
      <c r="AZ45" s="471">
        <f t="shared" si="12"/>
        <v>0</v>
      </c>
    </row>
    <row r="46" spans="1:52" s="58" customFormat="1" ht="24.9" customHeight="1" x14ac:dyDescent="0.25">
      <c r="A46" s="539" t="s">
        <v>632</v>
      </c>
      <c r="B46" s="96" t="s">
        <v>110</v>
      </c>
      <c r="C46" s="300" t="s">
        <v>405</v>
      </c>
      <c r="D46" s="553" t="s">
        <v>438</v>
      </c>
      <c r="E46" s="229" t="s">
        <v>166</v>
      </c>
      <c r="F46" s="408" t="s">
        <v>421</v>
      </c>
      <c r="G46" s="126">
        <v>58</v>
      </c>
      <c r="H46" s="96" t="str">
        <f>VLOOKUP($F46,'Leistungswerte UHR Kigas'!$C$6:$F$22,3,FALSE)</f>
        <v>W5</v>
      </c>
      <c r="I46" s="97">
        <f>VLOOKUP(H46,Turnus!$H$9:$I$26,2,FALSE)</f>
        <v>230</v>
      </c>
      <c r="J46" s="126">
        <f t="shared" si="19"/>
        <v>13340</v>
      </c>
      <c r="K46" s="127">
        <f>VLOOKUP($F46,'Leistungswerte UHR Kigas'!$C$6:$F$22,4,FALSE)</f>
        <v>0</v>
      </c>
      <c r="L46" s="479" t="str">
        <f t="shared" si="20"/>
        <v/>
      </c>
      <c r="M46" s="128">
        <f t="shared" si="21"/>
        <v>0</v>
      </c>
      <c r="N46" s="521">
        <f t="shared" si="9"/>
        <v>0</v>
      </c>
      <c r="O46" s="129">
        <f t="shared" si="22"/>
        <v>0</v>
      </c>
      <c r="P46" s="130">
        <f t="shared" si="23"/>
        <v>0</v>
      </c>
      <c r="Q46" s="306"/>
      <c r="R46" s="466"/>
      <c r="S46" s="467"/>
      <c r="T46" s="467"/>
      <c r="U46" s="467"/>
      <c r="V46" s="467"/>
      <c r="W46" s="467"/>
      <c r="X46" s="467"/>
      <c r="Y46" s="467"/>
      <c r="Z46" s="467"/>
      <c r="AA46" s="467"/>
      <c r="AB46" s="467"/>
      <c r="AC46" s="467"/>
      <c r="AD46" s="467"/>
      <c r="AE46" s="467"/>
      <c r="AF46" s="467"/>
      <c r="AG46" s="467"/>
      <c r="AH46" s="467"/>
      <c r="AI46" s="467"/>
      <c r="AJ46" s="467"/>
      <c r="AK46" s="467"/>
      <c r="AL46" s="467"/>
      <c r="AM46" s="467"/>
      <c r="AN46" s="467"/>
      <c r="AO46" s="467"/>
      <c r="AP46" s="467"/>
      <c r="AQ46" s="467"/>
      <c r="AR46" s="467"/>
      <c r="AS46" s="467"/>
      <c r="AT46" s="467"/>
      <c r="AU46" s="467"/>
      <c r="AV46" s="467"/>
      <c r="AW46" s="468"/>
      <c r="AX46" s="469">
        <f t="shared" si="10"/>
        <v>0</v>
      </c>
      <c r="AY46" s="481" t="str">
        <f t="shared" si="11"/>
        <v/>
      </c>
      <c r="AZ46" s="471">
        <f t="shared" si="12"/>
        <v>0</v>
      </c>
    </row>
    <row r="47" spans="1:52" s="58" customFormat="1" ht="24.9" customHeight="1" x14ac:dyDescent="0.25">
      <c r="A47" s="539" t="s">
        <v>632</v>
      </c>
      <c r="B47" s="96" t="s">
        <v>110</v>
      </c>
      <c r="C47" s="300" t="s">
        <v>406</v>
      </c>
      <c r="D47" s="144" t="s">
        <v>439</v>
      </c>
      <c r="E47" s="552" t="s">
        <v>166</v>
      </c>
      <c r="F47" s="408" t="s">
        <v>414</v>
      </c>
      <c r="G47" s="126">
        <v>27.6</v>
      </c>
      <c r="H47" s="96" t="str">
        <f>VLOOKUP($F47,'Leistungswerte UHR Kigas'!$C$6:$F$22,3,FALSE)</f>
        <v>W5</v>
      </c>
      <c r="I47" s="97">
        <f>VLOOKUP(H47,Turnus!$H$9:$I$26,2,FALSE)</f>
        <v>230</v>
      </c>
      <c r="J47" s="126">
        <f t="shared" si="19"/>
        <v>6348</v>
      </c>
      <c r="K47" s="127">
        <f>VLOOKUP($F47,'Leistungswerte UHR Kigas'!$C$6:$F$22,4,FALSE)</f>
        <v>0</v>
      </c>
      <c r="L47" s="479" t="str">
        <f t="shared" si="20"/>
        <v/>
      </c>
      <c r="M47" s="128">
        <f t="shared" si="21"/>
        <v>0</v>
      </c>
      <c r="N47" s="521">
        <f t="shared" si="9"/>
        <v>0</v>
      </c>
      <c r="O47" s="129">
        <f t="shared" si="22"/>
        <v>0</v>
      </c>
      <c r="P47" s="130">
        <f t="shared" si="23"/>
        <v>0</v>
      </c>
      <c r="R47" s="466"/>
      <c r="S47" s="467"/>
      <c r="T47" s="467"/>
      <c r="U47" s="467"/>
      <c r="V47" s="467"/>
      <c r="W47" s="467"/>
      <c r="X47" s="467"/>
      <c r="Y47" s="467"/>
      <c r="Z47" s="467"/>
      <c r="AA47" s="467"/>
      <c r="AB47" s="467"/>
      <c r="AC47" s="467"/>
      <c r="AD47" s="467"/>
      <c r="AE47" s="467"/>
      <c r="AF47" s="467"/>
      <c r="AG47" s="467"/>
      <c r="AH47" s="467"/>
      <c r="AI47" s="467"/>
      <c r="AJ47" s="467"/>
      <c r="AK47" s="467"/>
      <c r="AL47" s="467"/>
      <c r="AM47" s="467"/>
      <c r="AN47" s="467"/>
      <c r="AO47" s="467"/>
      <c r="AP47" s="467"/>
      <c r="AQ47" s="467"/>
      <c r="AR47" s="467"/>
      <c r="AS47" s="467"/>
      <c r="AT47" s="467"/>
      <c r="AU47" s="467"/>
      <c r="AV47" s="467"/>
      <c r="AW47" s="468"/>
      <c r="AX47" s="469">
        <f t="shared" si="10"/>
        <v>0</v>
      </c>
      <c r="AY47" s="481" t="str">
        <f t="shared" si="11"/>
        <v/>
      </c>
      <c r="AZ47" s="471">
        <f t="shared" si="12"/>
        <v>0</v>
      </c>
    </row>
    <row r="48" spans="1:52" s="58" customFormat="1" ht="24.9" customHeight="1" x14ac:dyDescent="0.25">
      <c r="A48" s="539" t="s">
        <v>632</v>
      </c>
      <c r="B48" s="96" t="s">
        <v>110</v>
      </c>
      <c r="C48" s="300" t="s">
        <v>407</v>
      </c>
      <c r="D48" s="408" t="s">
        <v>440</v>
      </c>
      <c r="E48" s="552" t="s">
        <v>166</v>
      </c>
      <c r="F48" s="408" t="s">
        <v>421</v>
      </c>
      <c r="G48" s="126">
        <v>57.4</v>
      </c>
      <c r="H48" s="96" t="str">
        <f>VLOOKUP($F48,'Leistungswerte UHR Kigas'!$C$6:$F$22,3,FALSE)</f>
        <v>W5</v>
      </c>
      <c r="I48" s="97">
        <f>VLOOKUP(H48,Turnus!$H$9:$I$26,2,FALSE)</f>
        <v>230</v>
      </c>
      <c r="J48" s="126">
        <f t="shared" si="19"/>
        <v>13202</v>
      </c>
      <c r="K48" s="127">
        <f>VLOOKUP($F48,'Leistungswerte UHR Kigas'!$C$6:$F$22,4,FALSE)</f>
        <v>0</v>
      </c>
      <c r="L48" s="479" t="str">
        <f t="shared" si="20"/>
        <v/>
      </c>
      <c r="M48" s="128">
        <f t="shared" si="21"/>
        <v>0</v>
      </c>
      <c r="N48" s="521">
        <f t="shared" si="9"/>
        <v>0</v>
      </c>
      <c r="O48" s="129">
        <f t="shared" si="22"/>
        <v>0</v>
      </c>
      <c r="P48" s="130">
        <f t="shared" si="23"/>
        <v>0</v>
      </c>
      <c r="R48" s="466"/>
      <c r="S48" s="467"/>
      <c r="T48" s="467"/>
      <c r="U48" s="467"/>
      <c r="V48" s="467"/>
      <c r="W48" s="467"/>
      <c r="X48" s="467"/>
      <c r="Y48" s="467"/>
      <c r="Z48" s="467"/>
      <c r="AA48" s="467"/>
      <c r="AB48" s="467"/>
      <c r="AC48" s="467"/>
      <c r="AD48" s="467"/>
      <c r="AE48" s="467"/>
      <c r="AF48" s="467"/>
      <c r="AG48" s="467"/>
      <c r="AH48" s="467"/>
      <c r="AI48" s="467"/>
      <c r="AJ48" s="467"/>
      <c r="AK48" s="467"/>
      <c r="AL48" s="467"/>
      <c r="AM48" s="467"/>
      <c r="AN48" s="467"/>
      <c r="AO48" s="467"/>
      <c r="AP48" s="467"/>
      <c r="AQ48" s="467"/>
      <c r="AR48" s="467"/>
      <c r="AS48" s="467"/>
      <c r="AT48" s="467"/>
      <c r="AU48" s="467"/>
      <c r="AV48" s="467"/>
      <c r="AW48" s="468"/>
      <c r="AX48" s="469">
        <f t="shared" si="10"/>
        <v>0</v>
      </c>
      <c r="AY48" s="481" t="str">
        <f t="shared" si="11"/>
        <v/>
      </c>
      <c r="AZ48" s="471">
        <f t="shared" si="12"/>
        <v>0</v>
      </c>
    </row>
    <row r="49" spans="1:52" s="58" customFormat="1" ht="24.9" customHeight="1" x14ac:dyDescent="0.25">
      <c r="A49" s="539" t="s">
        <v>632</v>
      </c>
      <c r="B49" s="96" t="s">
        <v>110</v>
      </c>
      <c r="C49" s="300" t="s">
        <v>408</v>
      </c>
      <c r="D49" s="144" t="s">
        <v>441</v>
      </c>
      <c r="E49" s="229" t="s">
        <v>166</v>
      </c>
      <c r="F49" s="408" t="s">
        <v>414</v>
      </c>
      <c r="G49" s="126">
        <v>27.4</v>
      </c>
      <c r="H49" s="96" t="str">
        <f>VLOOKUP($F49,'Leistungswerte UHR Kigas'!$C$6:$F$22,3,FALSE)</f>
        <v>W5</v>
      </c>
      <c r="I49" s="97">
        <f>VLOOKUP(H49,Turnus!$H$9:$I$26,2,FALSE)</f>
        <v>230</v>
      </c>
      <c r="J49" s="126">
        <f t="shared" si="19"/>
        <v>6302</v>
      </c>
      <c r="K49" s="127">
        <f>VLOOKUP($F49,'Leistungswerte UHR Kigas'!$C$6:$F$22,4,FALSE)</f>
        <v>0</v>
      </c>
      <c r="L49" s="479" t="str">
        <f t="shared" si="20"/>
        <v/>
      </c>
      <c r="M49" s="128">
        <f t="shared" si="21"/>
        <v>0</v>
      </c>
      <c r="N49" s="521">
        <f t="shared" si="9"/>
        <v>0</v>
      </c>
      <c r="O49" s="129">
        <f t="shared" si="22"/>
        <v>0</v>
      </c>
      <c r="P49" s="130">
        <f t="shared" si="23"/>
        <v>0</v>
      </c>
      <c r="R49" s="466"/>
      <c r="S49" s="467"/>
      <c r="T49" s="467"/>
      <c r="U49" s="467"/>
      <c r="V49" s="467"/>
      <c r="W49" s="467"/>
      <c r="X49" s="467"/>
      <c r="Y49" s="467"/>
      <c r="Z49" s="467"/>
      <c r="AA49" s="467"/>
      <c r="AB49" s="467"/>
      <c r="AC49" s="467"/>
      <c r="AD49" s="467"/>
      <c r="AE49" s="467"/>
      <c r="AF49" s="467"/>
      <c r="AG49" s="467"/>
      <c r="AH49" s="467"/>
      <c r="AI49" s="467"/>
      <c r="AJ49" s="467"/>
      <c r="AK49" s="467"/>
      <c r="AL49" s="467"/>
      <c r="AM49" s="467"/>
      <c r="AN49" s="467"/>
      <c r="AO49" s="467"/>
      <c r="AP49" s="467"/>
      <c r="AQ49" s="467"/>
      <c r="AR49" s="467"/>
      <c r="AS49" s="467"/>
      <c r="AT49" s="467"/>
      <c r="AU49" s="467"/>
      <c r="AV49" s="467"/>
      <c r="AW49" s="468"/>
      <c r="AX49" s="469">
        <f t="shared" si="10"/>
        <v>0</v>
      </c>
      <c r="AY49" s="481" t="str">
        <f t="shared" si="11"/>
        <v/>
      </c>
      <c r="AZ49" s="471">
        <f t="shared" si="12"/>
        <v>0</v>
      </c>
    </row>
    <row r="50" spans="1:52" s="58" customFormat="1" ht="29.55" customHeight="1" x14ac:dyDescent="0.25">
      <c r="A50" s="540" t="s">
        <v>609</v>
      </c>
      <c r="B50" s="96" t="s">
        <v>110</v>
      </c>
      <c r="C50" s="300"/>
      <c r="D50" s="552" t="s">
        <v>621</v>
      </c>
      <c r="E50" s="229" t="s">
        <v>240</v>
      </c>
      <c r="F50" s="408" t="s">
        <v>421</v>
      </c>
      <c r="G50" s="126">
        <v>28.46</v>
      </c>
      <c r="H50" s="96" t="str">
        <f>VLOOKUP($F50,'Leistungswerte UHR Kigas'!$C$6:$F$22,3,FALSE)</f>
        <v>W5</v>
      </c>
      <c r="I50" s="97">
        <f>VLOOKUP(H50,Turnus!$H$9:$I$26,2,FALSE)</f>
        <v>230</v>
      </c>
      <c r="J50" s="126">
        <f t="shared" si="2"/>
        <v>6545.8</v>
      </c>
      <c r="K50" s="127">
        <f>VLOOKUP($F50,'Leistungswerte UHR Kigas'!$C$6:$F$22,4,FALSE)</f>
        <v>0</v>
      </c>
      <c r="L50" s="479" t="str">
        <f t="shared" si="8"/>
        <v/>
      </c>
      <c r="M50" s="128">
        <f t="shared" si="3"/>
        <v>0</v>
      </c>
      <c r="N50" s="521">
        <f t="shared" si="9"/>
        <v>0</v>
      </c>
      <c r="O50" s="129">
        <f t="shared" si="4"/>
        <v>0</v>
      </c>
      <c r="P50" s="130">
        <f t="shared" si="5"/>
        <v>0</v>
      </c>
      <c r="R50" s="466"/>
      <c r="S50" s="467"/>
      <c r="T50" s="467"/>
      <c r="U50" s="467"/>
      <c r="V50" s="467"/>
      <c r="W50" s="467"/>
      <c r="X50" s="467"/>
      <c r="Y50" s="467"/>
      <c r="Z50" s="467"/>
      <c r="AA50" s="467"/>
      <c r="AB50" s="467"/>
      <c r="AC50" s="467"/>
      <c r="AD50" s="467"/>
      <c r="AE50" s="467"/>
      <c r="AF50" s="467"/>
      <c r="AG50" s="467"/>
      <c r="AH50" s="467"/>
      <c r="AI50" s="467"/>
      <c r="AJ50" s="467"/>
      <c r="AK50" s="467"/>
      <c r="AL50" s="467"/>
      <c r="AM50" s="467"/>
      <c r="AN50" s="467"/>
      <c r="AO50" s="467"/>
      <c r="AP50" s="467"/>
      <c r="AQ50" s="467"/>
      <c r="AR50" s="467"/>
      <c r="AS50" s="467"/>
      <c r="AT50" s="467"/>
      <c r="AU50" s="467"/>
      <c r="AV50" s="467"/>
      <c r="AW50" s="468"/>
      <c r="AX50" s="469">
        <f t="shared" si="10"/>
        <v>0</v>
      </c>
      <c r="AY50" s="481" t="str">
        <f t="shared" si="11"/>
        <v/>
      </c>
      <c r="AZ50" s="471">
        <f t="shared" si="12"/>
        <v>0</v>
      </c>
    </row>
    <row r="51" spans="1:52" s="58" customFormat="1" ht="29.55" customHeight="1" x14ac:dyDescent="0.25">
      <c r="A51" s="540" t="s">
        <v>609</v>
      </c>
      <c r="B51" s="96" t="s">
        <v>110</v>
      </c>
      <c r="C51" s="300"/>
      <c r="D51" s="552" t="s">
        <v>650</v>
      </c>
      <c r="E51" s="229" t="s">
        <v>240</v>
      </c>
      <c r="F51" s="408" t="s">
        <v>422</v>
      </c>
      <c r="G51" s="126">
        <v>32.26</v>
      </c>
      <c r="H51" s="96" t="str">
        <f>VLOOKUP($F51,'Leistungswerte UHR Kigas'!$C$6:$F$22,3,FALSE)</f>
        <v>W5</v>
      </c>
      <c r="I51" s="97">
        <f>VLOOKUP(H51,Turnus!$H$9:$I$26,2,FALSE)</f>
        <v>230</v>
      </c>
      <c r="J51" s="126">
        <f t="shared" ref="J51" si="29">+G51*I51</f>
        <v>7419.7999999999993</v>
      </c>
      <c r="K51" s="127">
        <f>VLOOKUP($F51,'Leistungswerte UHR Kigas'!$C$6:$F$22,4,FALSE)</f>
        <v>0</v>
      </c>
      <c r="L51" s="479" t="str">
        <f t="shared" ref="L51" si="30">IFERROR(G51/K51,"")</f>
        <v/>
      </c>
      <c r="M51" s="128">
        <f t="shared" ref="M51" si="31">IF(ISERROR(J51/K51),0,J51/K51)</f>
        <v>0</v>
      </c>
      <c r="N51" s="521">
        <f t="shared" si="9"/>
        <v>0</v>
      </c>
      <c r="O51" s="129">
        <f t="shared" ref="O51" si="32">IF(ISERROR(G51/K51*N51),0,G51/K51*N51)</f>
        <v>0</v>
      </c>
      <c r="P51" s="130">
        <f t="shared" ref="P51" si="33">+M51*N51</f>
        <v>0</v>
      </c>
      <c r="R51" s="466"/>
      <c r="S51" s="467"/>
      <c r="T51" s="467"/>
      <c r="U51" s="467"/>
      <c r="V51" s="467"/>
      <c r="W51" s="467"/>
      <c r="X51" s="467"/>
      <c r="Y51" s="467"/>
      <c r="Z51" s="467"/>
      <c r="AA51" s="467"/>
      <c r="AB51" s="467"/>
      <c r="AC51" s="467"/>
      <c r="AD51" s="467"/>
      <c r="AE51" s="467"/>
      <c r="AF51" s="467"/>
      <c r="AG51" s="467"/>
      <c r="AH51" s="467"/>
      <c r="AI51" s="467"/>
      <c r="AJ51" s="467"/>
      <c r="AK51" s="467"/>
      <c r="AL51" s="467"/>
      <c r="AM51" s="467"/>
      <c r="AN51" s="467"/>
      <c r="AO51" s="467"/>
      <c r="AP51" s="467"/>
      <c r="AQ51" s="467"/>
      <c r="AR51" s="467"/>
      <c r="AS51" s="467"/>
      <c r="AT51" s="467"/>
      <c r="AU51" s="467"/>
      <c r="AV51" s="467"/>
      <c r="AW51" s="468"/>
      <c r="AX51" s="469">
        <f t="shared" si="10"/>
        <v>0</v>
      </c>
      <c r="AY51" s="481" t="str">
        <f t="shared" si="11"/>
        <v/>
      </c>
      <c r="AZ51" s="471">
        <f t="shared" si="12"/>
        <v>0</v>
      </c>
    </row>
    <row r="52" spans="1:52" s="58" customFormat="1" ht="29.55" customHeight="1" x14ac:dyDescent="0.25">
      <c r="A52" s="540" t="s">
        <v>609</v>
      </c>
      <c r="B52" s="96" t="s">
        <v>110</v>
      </c>
      <c r="C52" s="300"/>
      <c r="D52" s="552" t="s">
        <v>651</v>
      </c>
      <c r="E52" s="229" t="s">
        <v>240</v>
      </c>
      <c r="F52" s="408" t="s">
        <v>449</v>
      </c>
      <c r="G52" s="126">
        <v>12.66</v>
      </c>
      <c r="H52" s="96" t="str">
        <f>VLOOKUP($F52,'Leistungswerte UHR Kigas'!$C$6:$F$22,3,FALSE)</f>
        <v>W5</v>
      </c>
      <c r="I52" s="97">
        <f>VLOOKUP(H52,Turnus!$H$9:$I$26,2,FALSE)</f>
        <v>230</v>
      </c>
      <c r="J52" s="126">
        <f t="shared" ref="J52" si="34">+G52*I52</f>
        <v>2911.8</v>
      </c>
      <c r="K52" s="127">
        <f>VLOOKUP($F52,'Leistungswerte UHR Kigas'!$C$6:$F$22,4,FALSE)</f>
        <v>0</v>
      </c>
      <c r="L52" s="479" t="str">
        <f t="shared" ref="L52" si="35">IFERROR(G52/K52,"")</f>
        <v/>
      </c>
      <c r="M52" s="128">
        <f t="shared" ref="M52" si="36">IF(ISERROR(J52/K52),0,J52/K52)</f>
        <v>0</v>
      </c>
      <c r="N52" s="521">
        <f t="shared" si="9"/>
        <v>0</v>
      </c>
      <c r="O52" s="129">
        <f t="shared" ref="O52" si="37">IF(ISERROR(G52/K52*N52),0,G52/K52*N52)</f>
        <v>0</v>
      </c>
      <c r="P52" s="130">
        <f t="shared" ref="P52" si="38">+M52*N52</f>
        <v>0</v>
      </c>
      <c r="R52" s="466"/>
      <c r="S52" s="467"/>
      <c r="T52" s="467"/>
      <c r="U52" s="467"/>
      <c r="V52" s="467"/>
      <c r="W52" s="467"/>
      <c r="X52" s="467"/>
      <c r="Y52" s="467"/>
      <c r="Z52" s="467"/>
      <c r="AA52" s="467"/>
      <c r="AB52" s="467"/>
      <c r="AC52" s="467"/>
      <c r="AD52" s="467"/>
      <c r="AE52" s="467"/>
      <c r="AF52" s="467"/>
      <c r="AG52" s="467"/>
      <c r="AH52" s="467"/>
      <c r="AI52" s="467"/>
      <c r="AJ52" s="467"/>
      <c r="AK52" s="467"/>
      <c r="AL52" s="467"/>
      <c r="AM52" s="467"/>
      <c r="AN52" s="467"/>
      <c r="AO52" s="467"/>
      <c r="AP52" s="467"/>
      <c r="AQ52" s="467"/>
      <c r="AR52" s="467"/>
      <c r="AS52" s="467"/>
      <c r="AT52" s="467"/>
      <c r="AU52" s="467"/>
      <c r="AV52" s="467"/>
      <c r="AW52" s="468"/>
      <c r="AX52" s="469">
        <f t="shared" si="10"/>
        <v>0</v>
      </c>
      <c r="AY52" s="481" t="str">
        <f t="shared" si="11"/>
        <v/>
      </c>
      <c r="AZ52" s="471">
        <f t="shared" si="12"/>
        <v>0</v>
      </c>
    </row>
    <row r="53" spans="1:52" s="58" customFormat="1" ht="29.55" customHeight="1" x14ac:dyDescent="0.25">
      <c r="A53" s="540" t="s">
        <v>609</v>
      </c>
      <c r="B53" s="96" t="s">
        <v>110</v>
      </c>
      <c r="C53" s="300"/>
      <c r="D53" s="552" t="s">
        <v>622</v>
      </c>
      <c r="E53" s="229" t="s">
        <v>240</v>
      </c>
      <c r="F53" s="408" t="s">
        <v>421</v>
      </c>
      <c r="G53" s="126">
        <v>12.25</v>
      </c>
      <c r="H53" s="96" t="str">
        <f>VLOOKUP($F53,'Leistungswerte UHR Kigas'!$C$6:$F$22,3,FALSE)</f>
        <v>W5</v>
      </c>
      <c r="I53" s="97">
        <f>VLOOKUP(H53,Turnus!$H$9:$I$26,2,FALSE)</f>
        <v>230</v>
      </c>
      <c r="J53" s="126">
        <f t="shared" ref="J53" si="39">+G53*I53</f>
        <v>2817.5</v>
      </c>
      <c r="K53" s="127">
        <f>VLOOKUP($F53,'Leistungswerte UHR Kigas'!$C$6:$F$22,4,FALSE)</f>
        <v>0</v>
      </c>
      <c r="L53" s="479" t="str">
        <f t="shared" ref="L53" si="40">IFERROR(G53/K53,"")</f>
        <v/>
      </c>
      <c r="M53" s="128">
        <f t="shared" ref="M53" si="41">IF(ISERROR(J53/K53),0,J53/K53)</f>
        <v>0</v>
      </c>
      <c r="N53" s="521">
        <f t="shared" si="9"/>
        <v>0</v>
      </c>
      <c r="O53" s="129">
        <f t="shared" ref="O53" si="42">IF(ISERROR(G53/K53*N53),0,G53/K53*N53)</f>
        <v>0</v>
      </c>
      <c r="P53" s="130">
        <f t="shared" ref="P53" si="43">+M53*N53</f>
        <v>0</v>
      </c>
      <c r="R53" s="466"/>
      <c r="S53" s="467"/>
      <c r="T53" s="467"/>
      <c r="U53" s="467"/>
      <c r="V53" s="467"/>
      <c r="W53" s="467"/>
      <c r="X53" s="467"/>
      <c r="Y53" s="467"/>
      <c r="Z53" s="467"/>
      <c r="AA53" s="467"/>
      <c r="AB53" s="467"/>
      <c r="AC53" s="467"/>
      <c r="AD53" s="467"/>
      <c r="AE53" s="467"/>
      <c r="AF53" s="467"/>
      <c r="AG53" s="467"/>
      <c r="AH53" s="467"/>
      <c r="AI53" s="467"/>
      <c r="AJ53" s="467"/>
      <c r="AK53" s="467"/>
      <c r="AL53" s="467"/>
      <c r="AM53" s="467"/>
      <c r="AN53" s="467"/>
      <c r="AO53" s="467"/>
      <c r="AP53" s="467"/>
      <c r="AQ53" s="467"/>
      <c r="AR53" s="467"/>
      <c r="AS53" s="467"/>
      <c r="AT53" s="467"/>
      <c r="AU53" s="467"/>
      <c r="AV53" s="467"/>
      <c r="AW53" s="468"/>
      <c r="AX53" s="469">
        <f t="shared" si="10"/>
        <v>0</v>
      </c>
      <c r="AY53" s="481" t="str">
        <f t="shared" si="11"/>
        <v/>
      </c>
      <c r="AZ53" s="471">
        <f t="shared" si="12"/>
        <v>0</v>
      </c>
    </row>
    <row r="54" spans="1:52" s="58" customFormat="1" ht="24.9" customHeight="1" x14ac:dyDescent="0.25">
      <c r="A54" s="540" t="s">
        <v>609</v>
      </c>
      <c r="B54" s="96" t="s">
        <v>110</v>
      </c>
      <c r="C54" s="300"/>
      <c r="D54" s="144" t="s">
        <v>433</v>
      </c>
      <c r="E54" s="229" t="s">
        <v>240</v>
      </c>
      <c r="F54" s="408" t="s">
        <v>447</v>
      </c>
      <c r="G54" s="126">
        <v>6.09</v>
      </c>
      <c r="H54" s="96" t="str">
        <f>VLOOKUP($F54,'Leistungswerte UHR Kigas'!$C$6:$F$22,3,FALSE)</f>
        <v>kR</v>
      </c>
      <c r="I54" s="97">
        <f>VLOOKUP(H54,Turnus!$H$9:$I$26,2,FALSE)</f>
        <v>0</v>
      </c>
      <c r="J54" s="126">
        <f t="shared" si="2"/>
        <v>0</v>
      </c>
      <c r="K54" s="127">
        <f>VLOOKUP($F54,'Leistungswerte UHR Kigas'!$C$6:$F$22,4,FALSE)</f>
        <v>0</v>
      </c>
      <c r="L54" s="479" t="str">
        <f t="shared" si="8"/>
        <v/>
      </c>
      <c r="M54" s="128">
        <f t="shared" si="3"/>
        <v>0</v>
      </c>
      <c r="N54" s="521">
        <f t="shared" si="9"/>
        <v>0</v>
      </c>
      <c r="O54" s="129">
        <f t="shared" si="4"/>
        <v>0</v>
      </c>
      <c r="P54" s="130">
        <f t="shared" si="5"/>
        <v>0</v>
      </c>
      <c r="R54" s="466"/>
      <c r="S54" s="467"/>
      <c r="T54" s="467"/>
      <c r="U54" s="467"/>
      <c r="V54" s="467"/>
      <c r="W54" s="467"/>
      <c r="X54" s="467"/>
      <c r="Y54" s="467"/>
      <c r="Z54" s="467"/>
      <c r="AA54" s="467"/>
      <c r="AB54" s="467"/>
      <c r="AC54" s="467"/>
      <c r="AD54" s="467"/>
      <c r="AE54" s="467"/>
      <c r="AF54" s="467"/>
      <c r="AG54" s="467"/>
      <c r="AH54" s="467"/>
      <c r="AI54" s="467"/>
      <c r="AJ54" s="467"/>
      <c r="AK54" s="467"/>
      <c r="AL54" s="467"/>
      <c r="AM54" s="467"/>
      <c r="AN54" s="467"/>
      <c r="AO54" s="467"/>
      <c r="AP54" s="467"/>
      <c r="AQ54" s="467"/>
      <c r="AR54" s="467"/>
      <c r="AS54" s="467"/>
      <c r="AT54" s="467"/>
      <c r="AU54" s="467"/>
      <c r="AV54" s="467"/>
      <c r="AW54" s="468"/>
      <c r="AX54" s="469">
        <f t="shared" si="10"/>
        <v>0</v>
      </c>
      <c r="AY54" s="481" t="str">
        <f t="shared" si="11"/>
        <v/>
      </c>
      <c r="AZ54" s="471">
        <f t="shared" si="12"/>
        <v>0</v>
      </c>
    </row>
    <row r="55" spans="1:52" s="58" customFormat="1" ht="24.9" customHeight="1" x14ac:dyDescent="0.25">
      <c r="A55" s="540" t="s">
        <v>609</v>
      </c>
      <c r="B55" s="96" t="s">
        <v>110</v>
      </c>
      <c r="C55" s="300"/>
      <c r="D55" s="144" t="s">
        <v>610</v>
      </c>
      <c r="E55" s="229" t="s">
        <v>169</v>
      </c>
      <c r="F55" s="408" t="s">
        <v>417</v>
      </c>
      <c r="G55" s="126">
        <v>5.54</v>
      </c>
      <c r="H55" s="96" t="str">
        <f>VLOOKUP($F55,'Leistungswerte UHR Kigas'!$C$6:$F$22,3,FALSE)</f>
        <v>W5</v>
      </c>
      <c r="I55" s="97">
        <f>VLOOKUP(H55,Turnus!$H$9:$I$26,2,FALSE)</f>
        <v>230</v>
      </c>
      <c r="J55" s="126">
        <f t="shared" ref="J55:J58" si="44">+G55*I55</f>
        <v>1274.2</v>
      </c>
      <c r="K55" s="127">
        <f>VLOOKUP($F55,'Leistungswerte UHR Kigas'!$C$6:$F$22,4,FALSE)</f>
        <v>0</v>
      </c>
      <c r="L55" s="479" t="str">
        <f t="shared" ref="L55:L58" si="45">IFERROR(G55/K55,"")</f>
        <v/>
      </c>
      <c r="M55" s="128">
        <f t="shared" ref="M55:M58" si="46">IF(ISERROR(J55/K55),0,J55/K55)</f>
        <v>0</v>
      </c>
      <c r="N55" s="521">
        <f t="shared" si="9"/>
        <v>0</v>
      </c>
      <c r="O55" s="129">
        <f t="shared" ref="O55:O58" si="47">IF(ISERROR(G55/K55*N55),0,G55/K55*N55)</f>
        <v>0</v>
      </c>
      <c r="P55" s="130">
        <f t="shared" ref="P55:P58" si="48">+M55*N55</f>
        <v>0</v>
      </c>
      <c r="R55" s="466"/>
      <c r="S55" s="467"/>
      <c r="T55" s="467"/>
      <c r="U55" s="467"/>
      <c r="V55" s="467"/>
      <c r="W55" s="467"/>
      <c r="X55" s="467"/>
      <c r="Y55" s="467"/>
      <c r="Z55" s="467"/>
      <c r="AA55" s="467"/>
      <c r="AB55" s="467"/>
      <c r="AC55" s="467"/>
      <c r="AD55" s="467"/>
      <c r="AE55" s="467"/>
      <c r="AF55" s="467"/>
      <c r="AG55" s="467"/>
      <c r="AH55" s="467"/>
      <c r="AI55" s="467"/>
      <c r="AJ55" s="467"/>
      <c r="AK55" s="467"/>
      <c r="AL55" s="467"/>
      <c r="AM55" s="467"/>
      <c r="AN55" s="467"/>
      <c r="AO55" s="467"/>
      <c r="AP55" s="467"/>
      <c r="AQ55" s="467"/>
      <c r="AR55" s="467"/>
      <c r="AS55" s="467"/>
      <c r="AT55" s="467"/>
      <c r="AU55" s="467"/>
      <c r="AV55" s="467"/>
      <c r="AW55" s="468"/>
      <c r="AX55" s="469">
        <f t="shared" si="10"/>
        <v>0</v>
      </c>
      <c r="AY55" s="481" t="str">
        <f t="shared" si="11"/>
        <v/>
      </c>
      <c r="AZ55" s="471">
        <f t="shared" si="12"/>
        <v>0</v>
      </c>
    </row>
    <row r="56" spans="1:52" s="58" customFormat="1" ht="24.9" customHeight="1" x14ac:dyDescent="0.25">
      <c r="A56" s="540" t="s">
        <v>609</v>
      </c>
      <c r="B56" s="96" t="s">
        <v>110</v>
      </c>
      <c r="C56" s="300"/>
      <c r="D56" s="144" t="s">
        <v>611</v>
      </c>
      <c r="E56" s="229" t="s">
        <v>169</v>
      </c>
      <c r="F56" s="408" t="s">
        <v>417</v>
      </c>
      <c r="G56" s="126">
        <v>5.54</v>
      </c>
      <c r="H56" s="96" t="str">
        <f>VLOOKUP($F56,'Leistungswerte UHR Kigas'!$C$6:$F$22,3,FALSE)</f>
        <v>W5</v>
      </c>
      <c r="I56" s="97">
        <f>VLOOKUP(H56,Turnus!$H$9:$I$26,2,FALSE)</f>
        <v>230</v>
      </c>
      <c r="J56" s="126">
        <f t="shared" si="44"/>
        <v>1274.2</v>
      </c>
      <c r="K56" s="127">
        <f>VLOOKUP($F56,'Leistungswerte UHR Kigas'!$C$6:$F$22,4,FALSE)</f>
        <v>0</v>
      </c>
      <c r="L56" s="479" t="str">
        <f t="shared" si="45"/>
        <v/>
      </c>
      <c r="M56" s="128">
        <f t="shared" si="46"/>
        <v>0</v>
      </c>
      <c r="N56" s="521">
        <f t="shared" si="9"/>
        <v>0</v>
      </c>
      <c r="O56" s="129">
        <f t="shared" si="47"/>
        <v>0</v>
      </c>
      <c r="P56" s="130">
        <f t="shared" si="48"/>
        <v>0</v>
      </c>
      <c r="R56" s="466"/>
      <c r="S56" s="467"/>
      <c r="T56" s="467"/>
      <c r="U56" s="467"/>
      <c r="V56" s="467"/>
      <c r="W56" s="467"/>
      <c r="X56" s="467"/>
      <c r="Y56" s="467"/>
      <c r="Z56" s="467"/>
      <c r="AA56" s="467"/>
      <c r="AB56" s="467"/>
      <c r="AC56" s="467"/>
      <c r="AD56" s="467"/>
      <c r="AE56" s="467"/>
      <c r="AF56" s="467"/>
      <c r="AG56" s="467"/>
      <c r="AH56" s="467"/>
      <c r="AI56" s="467"/>
      <c r="AJ56" s="467"/>
      <c r="AK56" s="467"/>
      <c r="AL56" s="467"/>
      <c r="AM56" s="467"/>
      <c r="AN56" s="467"/>
      <c r="AO56" s="467"/>
      <c r="AP56" s="467"/>
      <c r="AQ56" s="467"/>
      <c r="AR56" s="467"/>
      <c r="AS56" s="467"/>
      <c r="AT56" s="467"/>
      <c r="AU56" s="467"/>
      <c r="AV56" s="467"/>
      <c r="AW56" s="468"/>
      <c r="AX56" s="469">
        <f t="shared" si="10"/>
        <v>0</v>
      </c>
      <c r="AY56" s="481" t="str">
        <f t="shared" si="11"/>
        <v/>
      </c>
      <c r="AZ56" s="471">
        <f t="shared" si="12"/>
        <v>0</v>
      </c>
    </row>
    <row r="57" spans="1:52" s="58" customFormat="1" ht="24.9" customHeight="1" x14ac:dyDescent="0.25">
      <c r="A57" s="540" t="s">
        <v>609</v>
      </c>
      <c r="B57" s="96" t="s">
        <v>110</v>
      </c>
      <c r="C57" s="300"/>
      <c r="D57" s="301" t="s">
        <v>612</v>
      </c>
      <c r="E57" s="302" t="s">
        <v>613</v>
      </c>
      <c r="F57" s="227" t="s">
        <v>447</v>
      </c>
      <c r="G57" s="304">
        <v>13.6</v>
      </c>
      <c r="H57" s="96" t="str">
        <f>VLOOKUP($F57,'Leistungswerte UHR Kigas'!$C$6:$F$22,3,FALSE)</f>
        <v>kR</v>
      </c>
      <c r="I57" s="97">
        <f>VLOOKUP(H57,Turnus!$H$9:$I$26,2,FALSE)</f>
        <v>0</v>
      </c>
      <c r="J57" s="126">
        <f t="shared" si="44"/>
        <v>0</v>
      </c>
      <c r="K57" s="127">
        <f>VLOOKUP($F57,'Leistungswerte UHR Kigas'!$C$6:$F$22,4,FALSE)</f>
        <v>0</v>
      </c>
      <c r="L57" s="479" t="str">
        <f t="shared" si="45"/>
        <v/>
      </c>
      <c r="M57" s="128">
        <f t="shared" si="46"/>
        <v>0</v>
      </c>
      <c r="N57" s="521">
        <f t="shared" si="9"/>
        <v>0</v>
      </c>
      <c r="O57" s="129">
        <f t="shared" si="47"/>
        <v>0</v>
      </c>
      <c r="P57" s="130">
        <f t="shared" si="48"/>
        <v>0</v>
      </c>
      <c r="R57" s="466"/>
      <c r="S57" s="467"/>
      <c r="T57" s="467"/>
      <c r="U57" s="467"/>
      <c r="V57" s="467"/>
      <c r="W57" s="467"/>
      <c r="X57" s="467"/>
      <c r="Y57" s="467"/>
      <c r="Z57" s="467"/>
      <c r="AA57" s="467"/>
      <c r="AB57" s="467"/>
      <c r="AC57" s="467"/>
      <c r="AD57" s="467"/>
      <c r="AE57" s="467"/>
      <c r="AF57" s="467"/>
      <c r="AG57" s="467"/>
      <c r="AH57" s="467"/>
      <c r="AI57" s="467"/>
      <c r="AJ57" s="467"/>
      <c r="AK57" s="467"/>
      <c r="AL57" s="467"/>
      <c r="AM57" s="467"/>
      <c r="AN57" s="467"/>
      <c r="AO57" s="467"/>
      <c r="AP57" s="467"/>
      <c r="AQ57" s="467"/>
      <c r="AR57" s="467"/>
      <c r="AS57" s="467"/>
      <c r="AT57" s="467"/>
      <c r="AU57" s="467"/>
      <c r="AV57" s="467"/>
      <c r="AW57" s="468"/>
      <c r="AX57" s="469">
        <f t="shared" si="10"/>
        <v>0</v>
      </c>
      <c r="AY57" s="481" t="str">
        <f t="shared" si="11"/>
        <v/>
      </c>
      <c r="AZ57" s="471">
        <f t="shared" si="12"/>
        <v>0</v>
      </c>
    </row>
    <row r="58" spans="1:52" s="58" customFormat="1" ht="24.9" customHeight="1" x14ac:dyDescent="0.25">
      <c r="A58" s="540" t="s">
        <v>609</v>
      </c>
      <c r="B58" s="96" t="s">
        <v>110</v>
      </c>
      <c r="C58" s="300"/>
      <c r="D58" s="301" t="s">
        <v>614</v>
      </c>
      <c r="E58" s="302" t="s">
        <v>240</v>
      </c>
      <c r="F58" s="227" t="s">
        <v>542</v>
      </c>
      <c r="G58" s="304">
        <v>39.08</v>
      </c>
      <c r="H58" s="96" t="str">
        <f>VLOOKUP($F58,'Leistungswerte UHR Kigas'!$C$6:$F$22,3,FALSE)</f>
        <v>W3</v>
      </c>
      <c r="I58" s="97">
        <f>VLOOKUP(H58,Turnus!$H$9:$I$26,2,FALSE)</f>
        <v>144</v>
      </c>
      <c r="J58" s="126">
        <f t="shared" si="44"/>
        <v>5627.5199999999995</v>
      </c>
      <c r="K58" s="127">
        <f>VLOOKUP($F58,'Leistungswerte UHR Kigas'!$C$6:$F$22,4,FALSE)</f>
        <v>0</v>
      </c>
      <c r="L58" s="479" t="str">
        <f t="shared" si="45"/>
        <v/>
      </c>
      <c r="M58" s="128">
        <f t="shared" si="46"/>
        <v>0</v>
      </c>
      <c r="N58" s="521">
        <f t="shared" si="9"/>
        <v>0</v>
      </c>
      <c r="O58" s="129">
        <f t="shared" si="47"/>
        <v>0</v>
      </c>
      <c r="P58" s="130">
        <f t="shared" si="48"/>
        <v>0</v>
      </c>
      <c r="R58" s="466"/>
      <c r="S58" s="467"/>
      <c r="T58" s="467"/>
      <c r="U58" s="467"/>
      <c r="V58" s="467"/>
      <c r="W58" s="467"/>
      <c r="X58" s="467"/>
      <c r="Y58" s="467"/>
      <c r="Z58" s="467"/>
      <c r="AA58" s="467"/>
      <c r="AB58" s="467"/>
      <c r="AC58" s="467"/>
      <c r="AD58" s="467"/>
      <c r="AE58" s="467"/>
      <c r="AF58" s="467"/>
      <c r="AG58" s="467"/>
      <c r="AH58" s="467"/>
      <c r="AI58" s="467"/>
      <c r="AJ58" s="467"/>
      <c r="AK58" s="467"/>
      <c r="AL58" s="467"/>
      <c r="AM58" s="467"/>
      <c r="AN58" s="467"/>
      <c r="AO58" s="467"/>
      <c r="AP58" s="467"/>
      <c r="AQ58" s="467"/>
      <c r="AR58" s="467"/>
      <c r="AS58" s="467"/>
      <c r="AT58" s="467"/>
      <c r="AU58" s="467"/>
      <c r="AV58" s="467"/>
      <c r="AW58" s="468"/>
      <c r="AX58" s="469">
        <f t="shared" si="10"/>
        <v>0</v>
      </c>
      <c r="AY58" s="481" t="str">
        <f t="shared" si="11"/>
        <v/>
      </c>
      <c r="AZ58" s="471">
        <f t="shared" si="12"/>
        <v>0</v>
      </c>
    </row>
    <row r="59" spans="1:52" s="58" customFormat="1" ht="24.9" customHeight="1" x14ac:dyDescent="0.25">
      <c r="A59" s="540" t="s">
        <v>609</v>
      </c>
      <c r="B59" s="96" t="s">
        <v>110</v>
      </c>
      <c r="C59" s="300"/>
      <c r="D59" s="301" t="s">
        <v>616</v>
      </c>
      <c r="E59" s="302" t="s">
        <v>240</v>
      </c>
      <c r="F59" s="227" t="s">
        <v>415</v>
      </c>
      <c r="G59" s="304">
        <v>13.15</v>
      </c>
      <c r="H59" s="96" t="str">
        <f>VLOOKUP($F59,'Leistungswerte UHR Kigas'!$C$6:$F$22,3,FALSE)</f>
        <v>W3</v>
      </c>
      <c r="I59" s="97">
        <f>VLOOKUP(H59,Turnus!$H$9:$I$26,2,FALSE)</f>
        <v>144</v>
      </c>
      <c r="J59" s="126">
        <f t="shared" si="2"/>
        <v>1893.6000000000001</v>
      </c>
      <c r="K59" s="127">
        <f>VLOOKUP($F59,'Leistungswerte UHR Kigas'!$C$6:$F$22,4,FALSE)</f>
        <v>0</v>
      </c>
      <c r="L59" s="479" t="str">
        <f t="shared" si="8"/>
        <v/>
      </c>
      <c r="M59" s="128">
        <f t="shared" si="3"/>
        <v>0</v>
      </c>
      <c r="N59" s="521">
        <f t="shared" si="9"/>
        <v>0</v>
      </c>
      <c r="O59" s="129">
        <f t="shared" si="4"/>
        <v>0</v>
      </c>
      <c r="P59" s="130">
        <f t="shared" si="5"/>
        <v>0</v>
      </c>
      <c r="R59" s="466"/>
      <c r="S59" s="467"/>
      <c r="T59" s="467"/>
      <c r="U59" s="467"/>
      <c r="V59" s="467"/>
      <c r="W59" s="467"/>
      <c r="X59" s="467"/>
      <c r="Y59" s="467"/>
      <c r="Z59" s="467"/>
      <c r="AA59" s="467"/>
      <c r="AB59" s="467"/>
      <c r="AC59" s="467"/>
      <c r="AD59" s="467"/>
      <c r="AE59" s="467"/>
      <c r="AF59" s="467"/>
      <c r="AG59" s="467"/>
      <c r="AH59" s="467"/>
      <c r="AI59" s="467"/>
      <c r="AJ59" s="467"/>
      <c r="AK59" s="467"/>
      <c r="AL59" s="467"/>
      <c r="AM59" s="467"/>
      <c r="AN59" s="467"/>
      <c r="AO59" s="467"/>
      <c r="AP59" s="467"/>
      <c r="AQ59" s="467"/>
      <c r="AR59" s="467"/>
      <c r="AS59" s="467"/>
      <c r="AT59" s="467"/>
      <c r="AU59" s="467"/>
      <c r="AV59" s="467"/>
      <c r="AW59" s="468"/>
      <c r="AX59" s="469">
        <f t="shared" si="10"/>
        <v>0</v>
      </c>
      <c r="AY59" s="481" t="str">
        <f t="shared" si="11"/>
        <v/>
      </c>
      <c r="AZ59" s="471">
        <f t="shared" si="12"/>
        <v>0</v>
      </c>
    </row>
    <row r="60" spans="1:52" s="58" customFormat="1" ht="24.9" customHeight="1" x14ac:dyDescent="0.25">
      <c r="A60" s="540" t="s">
        <v>609</v>
      </c>
      <c r="B60" s="96" t="s">
        <v>110</v>
      </c>
      <c r="C60" s="300"/>
      <c r="D60" s="301" t="s">
        <v>617</v>
      </c>
      <c r="E60" s="302" t="s">
        <v>240</v>
      </c>
      <c r="F60" s="227" t="s">
        <v>415</v>
      </c>
      <c r="G60" s="304">
        <v>13.15</v>
      </c>
      <c r="H60" s="96" t="str">
        <f>VLOOKUP($F60,'Leistungswerte UHR Kigas'!$C$6:$F$22,3,FALSE)</f>
        <v>W3</v>
      </c>
      <c r="I60" s="97">
        <f>VLOOKUP(H60,Turnus!$H$9:$I$26,2,FALSE)</f>
        <v>144</v>
      </c>
      <c r="J60" s="126">
        <f t="shared" si="2"/>
        <v>1893.6000000000001</v>
      </c>
      <c r="K60" s="127">
        <f>VLOOKUP($F60,'Leistungswerte UHR Kigas'!$C$6:$F$22,4,FALSE)</f>
        <v>0</v>
      </c>
      <c r="L60" s="479" t="str">
        <f t="shared" si="8"/>
        <v/>
      </c>
      <c r="M60" s="128">
        <f t="shared" si="3"/>
        <v>0</v>
      </c>
      <c r="N60" s="521">
        <f t="shared" si="9"/>
        <v>0</v>
      </c>
      <c r="O60" s="129">
        <f t="shared" si="4"/>
        <v>0</v>
      </c>
      <c r="P60" s="130">
        <f t="shared" si="5"/>
        <v>0</v>
      </c>
      <c r="R60" s="466"/>
      <c r="S60" s="467"/>
      <c r="T60" s="467"/>
      <c r="U60" s="467"/>
      <c r="V60" s="467"/>
      <c r="W60" s="467"/>
      <c r="X60" s="467"/>
      <c r="Y60" s="467"/>
      <c r="Z60" s="467"/>
      <c r="AA60" s="467"/>
      <c r="AB60" s="467"/>
      <c r="AC60" s="467"/>
      <c r="AD60" s="467"/>
      <c r="AE60" s="467"/>
      <c r="AF60" s="467"/>
      <c r="AG60" s="467"/>
      <c r="AH60" s="467"/>
      <c r="AI60" s="467"/>
      <c r="AJ60" s="467"/>
      <c r="AK60" s="467"/>
      <c r="AL60" s="467"/>
      <c r="AM60" s="467"/>
      <c r="AN60" s="467"/>
      <c r="AO60" s="467"/>
      <c r="AP60" s="467"/>
      <c r="AQ60" s="467"/>
      <c r="AR60" s="467"/>
      <c r="AS60" s="467"/>
      <c r="AT60" s="467"/>
      <c r="AU60" s="467"/>
      <c r="AV60" s="467"/>
      <c r="AW60" s="468"/>
      <c r="AX60" s="469">
        <f t="shared" si="10"/>
        <v>0</v>
      </c>
      <c r="AY60" s="481" t="str">
        <f t="shared" si="11"/>
        <v/>
      </c>
      <c r="AZ60" s="471">
        <f t="shared" si="12"/>
        <v>0</v>
      </c>
    </row>
    <row r="61" spans="1:52" s="58" customFormat="1" ht="24.9" customHeight="1" x14ac:dyDescent="0.25">
      <c r="A61" s="540" t="s">
        <v>609</v>
      </c>
      <c r="B61" s="96" t="s">
        <v>110</v>
      </c>
      <c r="C61" s="300"/>
      <c r="D61" s="301" t="s">
        <v>623</v>
      </c>
      <c r="E61" s="302" t="s">
        <v>240</v>
      </c>
      <c r="F61" s="227" t="s">
        <v>421</v>
      </c>
      <c r="G61" s="304">
        <v>71.02</v>
      </c>
      <c r="H61" s="96" t="str">
        <f>VLOOKUP($F61,'Leistungswerte UHR Kigas'!$C$6:$F$22,3,FALSE)</f>
        <v>W5</v>
      </c>
      <c r="I61" s="97">
        <f>VLOOKUP(H61,Turnus!$H$9:$I$26,2,FALSE)</f>
        <v>230</v>
      </c>
      <c r="J61" s="126">
        <f t="shared" si="2"/>
        <v>16334.599999999999</v>
      </c>
      <c r="K61" s="127">
        <f>VLOOKUP($F61,'Leistungswerte UHR Kigas'!$C$6:$F$22,4,FALSE)</f>
        <v>0</v>
      </c>
      <c r="L61" s="479" t="str">
        <f t="shared" si="8"/>
        <v/>
      </c>
      <c r="M61" s="128">
        <f t="shared" si="3"/>
        <v>0</v>
      </c>
      <c r="N61" s="521">
        <f t="shared" si="9"/>
        <v>0</v>
      </c>
      <c r="O61" s="129">
        <f t="shared" si="4"/>
        <v>0</v>
      </c>
      <c r="P61" s="130">
        <f t="shared" si="5"/>
        <v>0</v>
      </c>
      <c r="R61" s="466"/>
      <c r="S61" s="467"/>
      <c r="T61" s="467"/>
      <c r="U61" s="467"/>
      <c r="V61" s="467"/>
      <c r="W61" s="467"/>
      <c r="X61" s="467"/>
      <c r="Y61" s="467"/>
      <c r="Z61" s="467"/>
      <c r="AA61" s="467"/>
      <c r="AB61" s="467"/>
      <c r="AC61" s="467"/>
      <c r="AD61" s="467"/>
      <c r="AE61" s="467"/>
      <c r="AF61" s="467"/>
      <c r="AG61" s="467"/>
      <c r="AH61" s="467"/>
      <c r="AI61" s="467"/>
      <c r="AJ61" s="467"/>
      <c r="AK61" s="467"/>
      <c r="AL61" s="467"/>
      <c r="AM61" s="467"/>
      <c r="AN61" s="467"/>
      <c r="AO61" s="467"/>
      <c r="AP61" s="467"/>
      <c r="AQ61" s="467"/>
      <c r="AR61" s="467"/>
      <c r="AS61" s="467"/>
      <c r="AT61" s="467"/>
      <c r="AU61" s="467"/>
      <c r="AV61" s="467"/>
      <c r="AW61" s="468"/>
      <c r="AX61" s="469">
        <f t="shared" si="10"/>
        <v>0</v>
      </c>
      <c r="AY61" s="481" t="str">
        <f t="shared" si="11"/>
        <v/>
      </c>
      <c r="AZ61" s="471">
        <f t="shared" si="12"/>
        <v>0</v>
      </c>
    </row>
    <row r="62" spans="1:52" s="58" customFormat="1" ht="24.9" customHeight="1" x14ac:dyDescent="0.25">
      <c r="A62" s="540" t="s">
        <v>609</v>
      </c>
      <c r="B62" s="96" t="s">
        <v>110</v>
      </c>
      <c r="C62" s="300"/>
      <c r="D62" s="301" t="s">
        <v>618</v>
      </c>
      <c r="E62" s="302" t="s">
        <v>240</v>
      </c>
      <c r="F62" s="227" t="s">
        <v>416</v>
      </c>
      <c r="G62" s="304">
        <v>25.94</v>
      </c>
      <c r="H62" s="96" t="str">
        <f>VLOOKUP($F62,'Leistungswerte UHR Kigas'!$C$6:$F$22,3,FALSE)</f>
        <v>W5</v>
      </c>
      <c r="I62" s="97">
        <f>VLOOKUP(H62,Turnus!$H$9:$I$26,2,FALSE)</f>
        <v>230</v>
      </c>
      <c r="J62" s="126">
        <f t="shared" si="2"/>
        <v>5966.2000000000007</v>
      </c>
      <c r="K62" s="127">
        <f>VLOOKUP($F62,'Leistungswerte UHR Kigas'!$C$6:$F$22,4,FALSE)</f>
        <v>0</v>
      </c>
      <c r="L62" s="479" t="str">
        <f t="shared" si="8"/>
        <v/>
      </c>
      <c r="M62" s="128">
        <f t="shared" si="3"/>
        <v>0</v>
      </c>
      <c r="N62" s="521">
        <f t="shared" si="9"/>
        <v>0</v>
      </c>
      <c r="O62" s="129">
        <f t="shared" si="4"/>
        <v>0</v>
      </c>
      <c r="P62" s="130">
        <f t="shared" si="5"/>
        <v>0</v>
      </c>
      <c r="R62" s="466"/>
      <c r="S62" s="467"/>
      <c r="T62" s="467"/>
      <c r="U62" s="467"/>
      <c r="V62" s="467"/>
      <c r="W62" s="467"/>
      <c r="X62" s="467"/>
      <c r="Y62" s="467"/>
      <c r="Z62" s="467"/>
      <c r="AA62" s="467"/>
      <c r="AB62" s="467"/>
      <c r="AC62" s="467"/>
      <c r="AD62" s="467"/>
      <c r="AE62" s="467"/>
      <c r="AF62" s="467"/>
      <c r="AG62" s="467"/>
      <c r="AH62" s="467"/>
      <c r="AI62" s="467"/>
      <c r="AJ62" s="467"/>
      <c r="AK62" s="467"/>
      <c r="AL62" s="467"/>
      <c r="AM62" s="467"/>
      <c r="AN62" s="467"/>
      <c r="AO62" s="467"/>
      <c r="AP62" s="467"/>
      <c r="AQ62" s="467"/>
      <c r="AR62" s="467"/>
      <c r="AS62" s="467"/>
      <c r="AT62" s="467"/>
      <c r="AU62" s="467"/>
      <c r="AV62" s="467"/>
      <c r="AW62" s="468"/>
      <c r="AX62" s="469">
        <f t="shared" si="10"/>
        <v>0</v>
      </c>
      <c r="AY62" s="481" t="str">
        <f t="shared" si="11"/>
        <v/>
      </c>
      <c r="AZ62" s="471">
        <f t="shared" si="12"/>
        <v>0</v>
      </c>
    </row>
    <row r="63" spans="1:52" s="58" customFormat="1" ht="24.9" customHeight="1" x14ac:dyDescent="0.25">
      <c r="A63" s="540" t="s">
        <v>609</v>
      </c>
      <c r="B63" s="96" t="s">
        <v>110</v>
      </c>
      <c r="C63" s="300"/>
      <c r="D63" s="301" t="s">
        <v>242</v>
      </c>
      <c r="E63" s="302" t="s">
        <v>240</v>
      </c>
      <c r="F63" s="227" t="s">
        <v>416</v>
      </c>
      <c r="G63" s="304">
        <v>53.2</v>
      </c>
      <c r="H63" s="96" t="str">
        <f>VLOOKUP($F63,'Leistungswerte UHR Kigas'!$C$6:$F$22,3,FALSE)</f>
        <v>W5</v>
      </c>
      <c r="I63" s="97">
        <f>VLOOKUP(H63,Turnus!$H$9:$I$26,2,FALSE)</f>
        <v>230</v>
      </c>
      <c r="J63" s="126">
        <f t="shared" si="2"/>
        <v>12236</v>
      </c>
      <c r="K63" s="127">
        <f>VLOOKUP($F63,'Leistungswerte UHR Kigas'!$C$6:$F$22,4,FALSE)</f>
        <v>0</v>
      </c>
      <c r="L63" s="479" t="str">
        <f t="shared" si="8"/>
        <v/>
      </c>
      <c r="M63" s="128">
        <f t="shared" si="3"/>
        <v>0</v>
      </c>
      <c r="N63" s="521">
        <f t="shared" si="9"/>
        <v>0</v>
      </c>
      <c r="O63" s="129">
        <f t="shared" si="4"/>
        <v>0</v>
      </c>
      <c r="P63" s="130">
        <f t="shared" si="5"/>
        <v>0</v>
      </c>
      <c r="R63" s="466"/>
      <c r="S63" s="467"/>
      <c r="T63" s="467"/>
      <c r="U63" s="467"/>
      <c r="V63" s="467"/>
      <c r="W63" s="467"/>
      <c r="X63" s="467"/>
      <c r="Y63" s="467"/>
      <c r="Z63" s="467"/>
      <c r="AA63" s="467"/>
      <c r="AB63" s="467"/>
      <c r="AC63" s="467"/>
      <c r="AD63" s="467"/>
      <c r="AE63" s="467"/>
      <c r="AF63" s="467"/>
      <c r="AG63" s="467"/>
      <c r="AH63" s="467"/>
      <c r="AI63" s="467"/>
      <c r="AJ63" s="467"/>
      <c r="AK63" s="467"/>
      <c r="AL63" s="467"/>
      <c r="AM63" s="467"/>
      <c r="AN63" s="467"/>
      <c r="AO63" s="467"/>
      <c r="AP63" s="467"/>
      <c r="AQ63" s="467"/>
      <c r="AR63" s="467"/>
      <c r="AS63" s="467"/>
      <c r="AT63" s="467"/>
      <c r="AU63" s="467"/>
      <c r="AV63" s="467"/>
      <c r="AW63" s="468"/>
      <c r="AX63" s="469">
        <f t="shared" si="10"/>
        <v>0</v>
      </c>
      <c r="AY63" s="481" t="str">
        <f t="shared" si="11"/>
        <v/>
      </c>
      <c r="AZ63" s="471">
        <f t="shared" si="12"/>
        <v>0</v>
      </c>
    </row>
    <row r="64" spans="1:52" s="58" customFormat="1" ht="24.9" customHeight="1" x14ac:dyDescent="0.25">
      <c r="A64" s="540" t="s">
        <v>609</v>
      </c>
      <c r="B64" s="96" t="s">
        <v>110</v>
      </c>
      <c r="C64" s="300"/>
      <c r="D64" s="301" t="s">
        <v>241</v>
      </c>
      <c r="E64" s="302" t="s">
        <v>240</v>
      </c>
      <c r="F64" s="227" t="s">
        <v>416</v>
      </c>
      <c r="G64" s="304">
        <v>53.2</v>
      </c>
      <c r="H64" s="96" t="str">
        <f>VLOOKUP($F64,'Leistungswerte UHR Kigas'!$C$6:$F$22,3,FALSE)</f>
        <v>W5</v>
      </c>
      <c r="I64" s="97">
        <f>VLOOKUP(H64,Turnus!$H$9:$I$26,2,FALSE)</f>
        <v>230</v>
      </c>
      <c r="J64" s="126">
        <f t="shared" si="2"/>
        <v>12236</v>
      </c>
      <c r="K64" s="127">
        <f>VLOOKUP($F64,'Leistungswerte UHR Kigas'!$C$6:$F$22,4,FALSE)</f>
        <v>0</v>
      </c>
      <c r="L64" s="479" t="str">
        <f t="shared" si="8"/>
        <v/>
      </c>
      <c r="M64" s="128">
        <f t="shared" si="3"/>
        <v>0</v>
      </c>
      <c r="N64" s="521">
        <f t="shared" si="9"/>
        <v>0</v>
      </c>
      <c r="O64" s="129">
        <f t="shared" si="4"/>
        <v>0</v>
      </c>
      <c r="P64" s="130">
        <f t="shared" si="5"/>
        <v>0</v>
      </c>
      <c r="Q64" s="306"/>
      <c r="R64" s="466"/>
      <c r="S64" s="467"/>
      <c r="T64" s="467"/>
      <c r="U64" s="467"/>
      <c r="V64" s="467"/>
      <c r="W64" s="467"/>
      <c r="X64" s="467"/>
      <c r="Y64" s="467"/>
      <c r="Z64" s="467"/>
      <c r="AA64" s="467"/>
      <c r="AB64" s="467"/>
      <c r="AC64" s="467"/>
      <c r="AD64" s="467"/>
      <c r="AE64" s="467"/>
      <c r="AF64" s="467"/>
      <c r="AG64" s="467"/>
      <c r="AH64" s="467"/>
      <c r="AI64" s="467"/>
      <c r="AJ64" s="467"/>
      <c r="AK64" s="467"/>
      <c r="AL64" s="467"/>
      <c r="AM64" s="467"/>
      <c r="AN64" s="467"/>
      <c r="AO64" s="467"/>
      <c r="AP64" s="467"/>
      <c r="AQ64" s="467"/>
      <c r="AR64" s="467"/>
      <c r="AS64" s="467"/>
      <c r="AT64" s="467"/>
      <c r="AU64" s="467"/>
      <c r="AV64" s="467"/>
      <c r="AW64" s="468"/>
      <c r="AX64" s="469">
        <f t="shared" si="10"/>
        <v>0</v>
      </c>
      <c r="AY64" s="481" t="str">
        <f t="shared" si="11"/>
        <v/>
      </c>
      <c r="AZ64" s="471">
        <f t="shared" si="12"/>
        <v>0</v>
      </c>
    </row>
    <row r="65" spans="1:52" s="58" customFormat="1" ht="24.9" customHeight="1" x14ac:dyDescent="0.25">
      <c r="A65" s="540" t="s">
        <v>609</v>
      </c>
      <c r="B65" s="96" t="s">
        <v>110</v>
      </c>
      <c r="C65" s="300"/>
      <c r="D65" s="301" t="s">
        <v>619</v>
      </c>
      <c r="E65" s="303" t="s">
        <v>240</v>
      </c>
      <c r="F65" s="227" t="s">
        <v>416</v>
      </c>
      <c r="G65" s="304">
        <v>25.94</v>
      </c>
      <c r="H65" s="96" t="str">
        <f>VLOOKUP($F65,'Leistungswerte UHR Kigas'!$C$6:$F$22,3,FALSE)</f>
        <v>W5</v>
      </c>
      <c r="I65" s="97">
        <f>VLOOKUP(H65,Turnus!$H$9:$I$26,2,FALSE)</f>
        <v>230</v>
      </c>
      <c r="J65" s="126">
        <f t="shared" si="2"/>
        <v>5966.2000000000007</v>
      </c>
      <c r="K65" s="127">
        <f>VLOOKUP($F65,'Leistungswerte UHR Kigas'!$C$6:$F$22,4,FALSE)</f>
        <v>0</v>
      </c>
      <c r="L65" s="479" t="str">
        <f t="shared" si="8"/>
        <v/>
      </c>
      <c r="M65" s="128">
        <f t="shared" si="3"/>
        <v>0</v>
      </c>
      <c r="N65" s="521">
        <f t="shared" si="9"/>
        <v>0</v>
      </c>
      <c r="O65" s="129">
        <f t="shared" si="4"/>
        <v>0</v>
      </c>
      <c r="P65" s="130">
        <f t="shared" si="5"/>
        <v>0</v>
      </c>
      <c r="R65" s="466"/>
      <c r="S65" s="467"/>
      <c r="T65" s="467"/>
      <c r="U65" s="467"/>
      <c r="V65" s="467"/>
      <c r="W65" s="467"/>
      <c r="X65" s="467"/>
      <c r="Y65" s="467"/>
      <c r="Z65" s="467"/>
      <c r="AA65" s="467"/>
      <c r="AB65" s="467"/>
      <c r="AC65" s="467"/>
      <c r="AD65" s="467"/>
      <c r="AE65" s="467"/>
      <c r="AF65" s="467"/>
      <c r="AG65" s="467"/>
      <c r="AH65" s="467"/>
      <c r="AI65" s="467"/>
      <c r="AJ65" s="467"/>
      <c r="AK65" s="467"/>
      <c r="AL65" s="467"/>
      <c r="AM65" s="467"/>
      <c r="AN65" s="467"/>
      <c r="AO65" s="467"/>
      <c r="AP65" s="467"/>
      <c r="AQ65" s="467"/>
      <c r="AR65" s="467"/>
      <c r="AS65" s="467"/>
      <c r="AT65" s="467"/>
      <c r="AU65" s="467"/>
      <c r="AV65" s="467"/>
      <c r="AW65" s="468"/>
      <c r="AX65" s="469">
        <f t="shared" si="10"/>
        <v>0</v>
      </c>
      <c r="AY65" s="481" t="str">
        <f t="shared" si="11"/>
        <v/>
      </c>
      <c r="AZ65" s="471">
        <f t="shared" si="12"/>
        <v>0</v>
      </c>
    </row>
    <row r="66" spans="1:52" s="58" customFormat="1" ht="24.9" customHeight="1" x14ac:dyDescent="0.25">
      <c r="A66" s="540" t="s">
        <v>609</v>
      </c>
      <c r="B66" s="96" t="s">
        <v>110</v>
      </c>
      <c r="C66" s="300"/>
      <c r="D66" s="227" t="s">
        <v>620</v>
      </c>
      <c r="E66" s="303" t="s">
        <v>169</v>
      </c>
      <c r="F66" s="227" t="s">
        <v>417</v>
      </c>
      <c r="G66" s="304">
        <v>35.33</v>
      </c>
      <c r="H66" s="96" t="str">
        <f>VLOOKUP($F66,'Leistungswerte UHR Kigas'!$C$6:$F$22,3,FALSE)</f>
        <v>W5</v>
      </c>
      <c r="I66" s="97">
        <f>VLOOKUP(H66,Turnus!$H$9:$I$26,2,FALSE)</f>
        <v>230</v>
      </c>
      <c r="J66" s="126">
        <f t="shared" si="2"/>
        <v>8125.9</v>
      </c>
      <c r="K66" s="127">
        <f>VLOOKUP($F66,'Leistungswerte UHR Kigas'!$C$6:$F$22,4,FALSE)</f>
        <v>0</v>
      </c>
      <c r="L66" s="479" t="str">
        <f t="shared" si="8"/>
        <v/>
      </c>
      <c r="M66" s="128">
        <f t="shared" si="3"/>
        <v>0</v>
      </c>
      <c r="N66" s="521">
        <f t="shared" si="9"/>
        <v>0</v>
      </c>
      <c r="O66" s="129">
        <f t="shared" si="4"/>
        <v>0</v>
      </c>
      <c r="P66" s="130">
        <f t="shared" si="5"/>
        <v>0</v>
      </c>
      <c r="R66" s="466"/>
      <c r="S66" s="467"/>
      <c r="T66" s="467"/>
      <c r="U66" s="467"/>
      <c r="V66" s="467"/>
      <c r="W66" s="467"/>
      <c r="X66" s="467"/>
      <c r="Y66" s="467"/>
      <c r="Z66" s="467"/>
      <c r="AA66" s="467"/>
      <c r="AB66" s="467"/>
      <c r="AC66" s="467"/>
      <c r="AD66" s="467"/>
      <c r="AE66" s="467"/>
      <c r="AF66" s="467"/>
      <c r="AG66" s="467"/>
      <c r="AH66" s="467"/>
      <c r="AI66" s="467"/>
      <c r="AJ66" s="467"/>
      <c r="AK66" s="467"/>
      <c r="AL66" s="467"/>
      <c r="AM66" s="467"/>
      <c r="AN66" s="467"/>
      <c r="AO66" s="467"/>
      <c r="AP66" s="467"/>
      <c r="AQ66" s="467"/>
      <c r="AR66" s="467"/>
      <c r="AS66" s="467"/>
      <c r="AT66" s="467"/>
      <c r="AU66" s="467"/>
      <c r="AV66" s="467"/>
      <c r="AW66" s="468"/>
      <c r="AX66" s="469">
        <f t="shared" si="10"/>
        <v>0</v>
      </c>
      <c r="AY66" s="481" t="str">
        <f t="shared" si="11"/>
        <v/>
      </c>
      <c r="AZ66" s="471">
        <f t="shared" si="12"/>
        <v>0</v>
      </c>
    </row>
    <row r="67" spans="1:52" s="58" customFormat="1" ht="24.9" customHeight="1" x14ac:dyDescent="0.25">
      <c r="A67" s="540" t="s">
        <v>609</v>
      </c>
      <c r="B67" s="96" t="s">
        <v>110</v>
      </c>
      <c r="C67" s="300"/>
      <c r="D67" s="227" t="s">
        <v>649</v>
      </c>
      <c r="E67" s="303" t="s">
        <v>240</v>
      </c>
      <c r="F67" s="227" t="s">
        <v>416</v>
      </c>
      <c r="G67" s="304">
        <v>8.7799999999999994</v>
      </c>
      <c r="H67" s="96" t="str">
        <f>VLOOKUP($F67,'Leistungswerte UHR Kigas'!$C$6:$F$22,3,FALSE)</f>
        <v>W5</v>
      </c>
      <c r="I67" s="97">
        <f>VLOOKUP(H67,Turnus!$H$9:$I$26,2,FALSE)</f>
        <v>230</v>
      </c>
      <c r="J67" s="126">
        <f t="shared" ref="J67" si="49">+G67*I67</f>
        <v>2019.3999999999999</v>
      </c>
      <c r="K67" s="127">
        <f>VLOOKUP($F67,'Leistungswerte UHR Kigas'!$C$6:$F$22,4,FALSE)</f>
        <v>0</v>
      </c>
      <c r="L67" s="479" t="str">
        <f t="shared" ref="L67" si="50">IFERROR(G67/K67,"")</f>
        <v/>
      </c>
      <c r="M67" s="128">
        <f t="shared" ref="M67" si="51">IF(ISERROR(J67/K67),0,J67/K67)</f>
        <v>0</v>
      </c>
      <c r="N67" s="521">
        <f t="shared" si="9"/>
        <v>0</v>
      </c>
      <c r="O67" s="129">
        <f t="shared" ref="O67" si="52">IF(ISERROR(G67/K67*N67),0,G67/K67*N67)</f>
        <v>0</v>
      </c>
      <c r="P67" s="130">
        <f t="shared" ref="P67" si="53">+M67*N67</f>
        <v>0</v>
      </c>
      <c r="R67" s="466"/>
      <c r="S67" s="467"/>
      <c r="T67" s="467"/>
      <c r="U67" s="467"/>
      <c r="V67" s="467"/>
      <c r="W67" s="467"/>
      <c r="X67" s="467"/>
      <c r="Y67" s="467"/>
      <c r="Z67" s="467"/>
      <c r="AA67" s="467"/>
      <c r="AB67" s="467"/>
      <c r="AC67" s="467"/>
      <c r="AD67" s="467"/>
      <c r="AE67" s="467"/>
      <c r="AF67" s="467"/>
      <c r="AG67" s="467"/>
      <c r="AH67" s="467"/>
      <c r="AI67" s="467"/>
      <c r="AJ67" s="467"/>
      <c r="AK67" s="467"/>
      <c r="AL67" s="467"/>
      <c r="AM67" s="467"/>
      <c r="AN67" s="467"/>
      <c r="AO67" s="467"/>
      <c r="AP67" s="467"/>
      <c r="AQ67" s="467"/>
      <c r="AR67" s="467"/>
      <c r="AS67" s="467"/>
      <c r="AT67" s="467"/>
      <c r="AU67" s="467"/>
      <c r="AV67" s="467"/>
      <c r="AW67" s="468"/>
      <c r="AX67" s="469">
        <f t="shared" si="10"/>
        <v>0</v>
      </c>
      <c r="AY67" s="481" t="str">
        <f t="shared" si="11"/>
        <v/>
      </c>
      <c r="AZ67" s="471">
        <f t="shared" si="12"/>
        <v>0</v>
      </c>
    </row>
    <row r="68" spans="1:52" s="58" customFormat="1" ht="26.25" customHeight="1" x14ac:dyDescent="0.3">
      <c r="A68" s="55"/>
      <c r="B68" s="55"/>
      <c r="C68" s="55"/>
      <c r="D68" s="55"/>
      <c r="E68" s="55"/>
      <c r="F68" s="55"/>
      <c r="G68" s="55"/>
      <c r="H68" s="56"/>
      <c r="I68" s="56"/>
      <c r="J68" s="56"/>
      <c r="K68" s="56"/>
      <c r="L68" s="456"/>
      <c r="M68" s="93"/>
      <c r="N68" s="98"/>
      <c r="O68" s="99"/>
      <c r="P68" s="407"/>
      <c r="R68" s="466"/>
      <c r="S68" s="470"/>
      <c r="T68" s="470"/>
      <c r="U68" s="470"/>
      <c r="V68" s="470"/>
      <c r="W68" s="470"/>
      <c r="X68" s="470"/>
      <c r="Y68" s="470"/>
      <c r="Z68" s="470"/>
      <c r="AA68" s="470"/>
      <c r="AB68" s="470"/>
      <c r="AC68" s="470"/>
      <c r="AD68" s="470"/>
      <c r="AE68" s="470"/>
      <c r="AF68" s="470"/>
      <c r="AG68" s="470"/>
      <c r="AH68" s="470"/>
      <c r="AI68" s="470"/>
      <c r="AJ68" s="470"/>
      <c r="AK68" s="470"/>
      <c r="AL68" s="470"/>
      <c r="AM68" s="470"/>
      <c r="AN68" s="470"/>
      <c r="AO68" s="470"/>
      <c r="AP68" s="470"/>
      <c r="AQ68" s="470"/>
      <c r="AR68" s="470"/>
      <c r="AS68" s="470"/>
      <c r="AT68" s="470"/>
      <c r="AU68" s="470"/>
      <c r="AV68" s="470"/>
      <c r="AW68" s="470"/>
      <c r="AX68" s="470"/>
      <c r="AY68" s="480">
        <f>SUM(AY8:AY67)</f>
        <v>0</v>
      </c>
      <c r="AZ68" s="472">
        <f>SUM(AZ8:AZ67)</f>
        <v>0</v>
      </c>
    </row>
    <row r="69" spans="1:52" ht="20.25" customHeight="1" x14ac:dyDescent="0.2">
      <c r="M69" s="101"/>
      <c r="N69" s="102"/>
      <c r="O69" s="523"/>
      <c r="P69" s="103"/>
      <c r="R69" s="466"/>
      <c r="S69" s="60"/>
      <c r="T69" s="60"/>
      <c r="U69" s="60"/>
      <c r="V69" s="60"/>
      <c r="W69" s="60"/>
      <c r="X69" s="60"/>
      <c r="Y69" s="60"/>
      <c r="Z69" s="60"/>
      <c r="AA69" s="60"/>
      <c r="AB69" s="60"/>
      <c r="AC69" s="60"/>
      <c r="AD69" s="60"/>
      <c r="AE69" s="60"/>
      <c r="AF69" s="60"/>
      <c r="AG69" s="60"/>
      <c r="AH69" s="60"/>
      <c r="AI69" s="60"/>
      <c r="AJ69" s="60"/>
      <c r="AK69" s="60"/>
      <c r="AL69" s="60"/>
      <c r="AM69" s="60"/>
      <c r="AN69" s="60"/>
      <c r="AO69" s="60"/>
      <c r="AP69" s="60"/>
      <c r="AQ69" s="60"/>
      <c r="AR69" s="60"/>
      <c r="AS69" s="60"/>
      <c r="AT69" s="60"/>
      <c r="AU69" s="60"/>
      <c r="AV69" s="60"/>
      <c r="AW69" s="60"/>
      <c r="AX69" s="60"/>
      <c r="AY69" s="60"/>
      <c r="AZ69" s="60"/>
    </row>
    <row r="70" spans="1:52" ht="13.2" x14ac:dyDescent="0.2">
      <c r="B70" s="53"/>
      <c r="C70" s="53"/>
      <c r="D70" s="53"/>
      <c r="E70" s="60"/>
      <c r="F70" s="60"/>
      <c r="I70" s="53"/>
      <c r="J70" s="53"/>
      <c r="K70" s="53"/>
      <c r="R70" s="466"/>
      <c r="S70" s="60"/>
      <c r="T70" s="60"/>
      <c r="U70" s="60"/>
      <c r="V70" s="60"/>
      <c r="W70" s="60"/>
      <c r="X70" s="60"/>
      <c r="Y70" s="60"/>
      <c r="Z70" s="60"/>
      <c r="AA70" s="60"/>
      <c r="AB70" s="60"/>
      <c r="AC70" s="60"/>
      <c r="AD70" s="60"/>
      <c r="AE70" s="60"/>
      <c r="AF70" s="60"/>
      <c r="AG70" s="60"/>
      <c r="AH70" s="60"/>
      <c r="AI70" s="60"/>
      <c r="AJ70" s="60"/>
      <c r="AK70" s="60"/>
      <c r="AL70" s="60"/>
      <c r="AM70" s="60"/>
      <c r="AN70" s="60"/>
      <c r="AO70" s="60"/>
      <c r="AP70" s="60"/>
      <c r="AQ70" s="60"/>
      <c r="AR70" s="60"/>
      <c r="AS70" s="60"/>
      <c r="AT70" s="60"/>
      <c r="AU70" s="60"/>
      <c r="AV70" s="60"/>
      <c r="AW70" s="60"/>
      <c r="AX70" s="60"/>
      <c r="AY70" s="60"/>
      <c r="AZ70" s="60"/>
    </row>
    <row r="71" spans="1:52" ht="12.75" customHeight="1" x14ac:dyDescent="0.2">
      <c r="B71" s="53"/>
      <c r="C71" s="53"/>
      <c r="D71" s="53"/>
      <c r="E71" s="60"/>
      <c r="F71" s="60"/>
      <c r="I71" s="53"/>
      <c r="J71" s="53"/>
      <c r="K71" s="53"/>
      <c r="R71" s="466"/>
      <c r="S71" s="60"/>
      <c r="T71" s="60"/>
      <c r="U71" s="60"/>
      <c r="V71" s="60"/>
      <c r="W71" s="60"/>
      <c r="X71" s="60"/>
      <c r="Y71" s="60"/>
      <c r="Z71" s="60"/>
      <c r="AA71" s="60"/>
      <c r="AB71" s="60"/>
      <c r="AC71" s="60"/>
      <c r="AD71" s="60"/>
      <c r="AE71" s="60"/>
      <c r="AF71" s="60"/>
      <c r="AG71" s="60"/>
      <c r="AH71" s="60"/>
      <c r="AI71" s="60"/>
      <c r="AJ71" s="60"/>
      <c r="AK71" s="60"/>
      <c r="AL71" s="60"/>
      <c r="AM71" s="60"/>
      <c r="AN71" s="60"/>
      <c r="AO71" s="60"/>
      <c r="AP71" s="60"/>
      <c r="AQ71" s="60"/>
      <c r="AR71" s="60"/>
      <c r="AS71" s="60"/>
      <c r="AT71" s="60"/>
      <c r="AU71" s="60"/>
      <c r="AV71" s="60"/>
      <c r="AW71" s="60"/>
      <c r="AX71" s="60"/>
      <c r="AY71" s="60"/>
      <c r="AZ71" s="60"/>
    </row>
    <row r="72" spans="1:52" s="104" customFormat="1" ht="12.75" customHeight="1" x14ac:dyDescent="0.2">
      <c r="B72" s="53"/>
      <c r="C72" s="53"/>
      <c r="D72" s="53"/>
      <c r="E72" s="60"/>
      <c r="F72" s="60"/>
      <c r="G72" s="60"/>
      <c r="H72" s="59"/>
      <c r="I72" s="53"/>
      <c r="J72" s="53"/>
      <c r="K72" s="53"/>
      <c r="L72" s="59"/>
      <c r="N72" s="105"/>
      <c r="O72" s="106"/>
      <c r="P72" s="106"/>
      <c r="Q72" s="53"/>
      <c r="R72" s="466"/>
      <c r="S72" s="60"/>
      <c r="T72" s="60"/>
      <c r="U72" s="60"/>
      <c r="V72" s="60"/>
      <c r="W72" s="60"/>
      <c r="X72" s="60"/>
      <c r="Y72" s="60"/>
      <c r="Z72" s="60"/>
      <c r="AA72" s="60"/>
      <c r="AB72" s="60"/>
      <c r="AC72" s="60"/>
      <c r="AD72" s="60"/>
      <c r="AE72" s="60"/>
      <c r="AF72" s="60"/>
      <c r="AG72" s="60"/>
      <c r="AH72" s="60"/>
      <c r="AI72" s="60"/>
      <c r="AJ72" s="60"/>
      <c r="AK72" s="60"/>
      <c r="AL72" s="60"/>
      <c r="AM72" s="60"/>
      <c r="AN72" s="60"/>
      <c r="AO72" s="60"/>
      <c r="AP72" s="60"/>
      <c r="AQ72" s="60"/>
      <c r="AR72" s="60"/>
      <c r="AS72" s="60"/>
      <c r="AT72" s="60"/>
      <c r="AU72" s="60"/>
      <c r="AV72" s="60"/>
      <c r="AW72" s="60"/>
      <c r="AX72" s="60"/>
      <c r="AY72" s="60"/>
      <c r="AZ72" s="60"/>
    </row>
    <row r="73" spans="1:52" s="104" customFormat="1" ht="12.75" customHeight="1" x14ac:dyDescent="0.2">
      <c r="B73" s="53"/>
      <c r="C73" s="53"/>
      <c r="D73" s="53"/>
      <c r="E73" s="60"/>
      <c r="F73" s="60"/>
      <c r="G73" s="60"/>
      <c r="H73" s="59"/>
      <c r="I73" s="100"/>
      <c r="J73" s="100"/>
      <c r="K73" s="59"/>
      <c r="L73" s="59"/>
      <c r="N73" s="105"/>
      <c r="O73" s="106"/>
      <c r="P73" s="106"/>
      <c r="Q73" s="53"/>
      <c r="R73" s="466"/>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c r="AY73" s="60"/>
      <c r="AZ73" s="60"/>
    </row>
    <row r="74" spans="1:52" s="104" customFormat="1" ht="12.75" customHeight="1" x14ac:dyDescent="0.2">
      <c r="B74" s="53"/>
      <c r="C74" s="53"/>
      <c r="D74" s="53"/>
      <c r="E74" s="60"/>
      <c r="F74" s="60"/>
      <c r="G74" s="60"/>
      <c r="H74" s="59"/>
      <c r="I74" s="100"/>
      <c r="J74" s="100"/>
      <c r="K74" s="59"/>
      <c r="L74" s="59"/>
      <c r="N74" s="105"/>
      <c r="O74" s="106"/>
      <c r="P74" s="106"/>
      <c r="Q74" s="53"/>
      <c r="R74" s="466"/>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row>
    <row r="75" spans="1:52" s="104" customFormat="1" ht="12.75" customHeight="1" x14ac:dyDescent="0.2">
      <c r="B75" s="53"/>
      <c r="C75" s="53"/>
      <c r="D75" s="53"/>
      <c r="E75" s="60"/>
      <c r="F75" s="60"/>
      <c r="G75" s="60"/>
      <c r="H75" s="59"/>
      <c r="I75" s="100"/>
      <c r="J75" s="100"/>
      <c r="K75" s="59"/>
      <c r="L75" s="59"/>
      <c r="N75" s="105"/>
      <c r="O75" s="106"/>
      <c r="P75" s="106"/>
      <c r="Q75" s="53"/>
      <c r="R75" s="466"/>
      <c r="S75" s="60"/>
      <c r="T75" s="60"/>
      <c r="U75" s="60"/>
      <c r="V75" s="60"/>
      <c r="W75" s="60"/>
      <c r="X75" s="60"/>
      <c r="Y75" s="60"/>
      <c r="Z75" s="60"/>
      <c r="AA75" s="60"/>
      <c r="AB75" s="60"/>
      <c r="AC75" s="60"/>
      <c r="AD75" s="60"/>
      <c r="AE75" s="60"/>
      <c r="AF75" s="60"/>
      <c r="AG75" s="60"/>
      <c r="AH75" s="60"/>
      <c r="AI75" s="60"/>
      <c r="AJ75" s="60"/>
      <c r="AK75" s="60"/>
      <c r="AL75" s="60"/>
      <c r="AM75" s="60"/>
      <c r="AN75" s="60"/>
      <c r="AO75" s="60"/>
      <c r="AP75" s="60"/>
      <c r="AQ75" s="60"/>
      <c r="AR75" s="60"/>
      <c r="AS75" s="60"/>
      <c r="AT75" s="60"/>
      <c r="AU75" s="60"/>
      <c r="AV75" s="60"/>
      <c r="AW75" s="60"/>
      <c r="AX75" s="60"/>
      <c r="AY75" s="60"/>
      <c r="AZ75" s="60"/>
    </row>
    <row r="76" spans="1:52" s="104" customFormat="1" ht="13.2" x14ac:dyDescent="0.2">
      <c r="B76" s="53"/>
      <c r="C76" s="53"/>
      <c r="D76" s="53"/>
      <c r="E76" s="60"/>
      <c r="F76" s="60"/>
      <c r="G76" s="60"/>
      <c r="H76" s="59"/>
      <c r="I76" s="100"/>
      <c r="J76" s="100"/>
      <c r="K76" s="59"/>
      <c r="L76" s="59"/>
      <c r="N76" s="105"/>
      <c r="O76" s="106"/>
      <c r="P76" s="106"/>
      <c r="Q76" s="53"/>
      <c r="R76" s="466"/>
      <c r="S76" s="60"/>
      <c r="T76" s="60"/>
      <c r="U76" s="60"/>
      <c r="V76" s="60"/>
      <c r="W76" s="60"/>
      <c r="X76" s="60"/>
      <c r="Y76" s="60"/>
      <c r="Z76" s="60"/>
      <c r="AA76" s="60"/>
      <c r="AB76" s="60"/>
      <c r="AC76" s="60"/>
      <c r="AD76" s="60"/>
      <c r="AE76" s="60"/>
      <c r="AF76" s="60"/>
      <c r="AG76" s="60"/>
      <c r="AH76" s="60"/>
      <c r="AI76" s="60"/>
      <c r="AJ76" s="60"/>
      <c r="AK76" s="60"/>
      <c r="AL76" s="60"/>
      <c r="AM76" s="60"/>
      <c r="AN76" s="60"/>
      <c r="AO76" s="60"/>
      <c r="AP76" s="60"/>
      <c r="AQ76" s="60"/>
      <c r="AR76" s="60"/>
      <c r="AS76" s="60"/>
      <c r="AT76" s="60"/>
      <c r="AU76" s="60"/>
      <c r="AV76" s="60"/>
      <c r="AW76" s="60"/>
      <c r="AX76" s="60"/>
      <c r="AY76" s="60"/>
      <c r="AZ76" s="60"/>
    </row>
    <row r="77" spans="1:52" s="104" customFormat="1" ht="13.2" x14ac:dyDescent="0.2">
      <c r="B77" s="53"/>
      <c r="C77" s="53"/>
      <c r="D77" s="53"/>
      <c r="E77" s="60"/>
      <c r="F77" s="60"/>
      <c r="G77" s="60"/>
      <c r="H77" s="59"/>
      <c r="I77" s="100"/>
      <c r="J77" s="100"/>
      <c r="K77" s="59"/>
      <c r="L77" s="59"/>
      <c r="N77" s="105"/>
      <c r="O77" s="106"/>
      <c r="P77" s="106"/>
      <c r="Q77" s="53"/>
      <c r="R77" s="466"/>
      <c r="S77" s="60"/>
      <c r="T77" s="60"/>
      <c r="U77" s="60"/>
      <c r="V77" s="60"/>
      <c r="W77" s="60"/>
      <c r="X77" s="60"/>
      <c r="Y77" s="60"/>
      <c r="Z77" s="60"/>
      <c r="AA77" s="60"/>
      <c r="AB77" s="60"/>
      <c r="AC77" s="60"/>
      <c r="AD77" s="60"/>
      <c r="AE77" s="60"/>
      <c r="AF77" s="60"/>
      <c r="AG77" s="60"/>
      <c r="AH77" s="60"/>
      <c r="AI77" s="60"/>
      <c r="AJ77" s="60"/>
      <c r="AK77" s="60"/>
      <c r="AL77" s="60"/>
      <c r="AM77" s="60"/>
      <c r="AN77" s="60"/>
      <c r="AO77" s="60"/>
      <c r="AP77" s="60"/>
      <c r="AQ77" s="60"/>
      <c r="AR77" s="60"/>
      <c r="AS77" s="60"/>
      <c r="AT77" s="60"/>
      <c r="AU77" s="60"/>
      <c r="AV77" s="60"/>
      <c r="AW77" s="60"/>
      <c r="AX77" s="60"/>
      <c r="AY77" s="60"/>
      <c r="AZ77" s="60"/>
    </row>
    <row r="78" spans="1:52" s="104" customFormat="1" ht="13.2" x14ac:dyDescent="0.2">
      <c r="B78" s="60"/>
      <c r="C78" s="60"/>
      <c r="D78" s="60"/>
      <c r="E78" s="60"/>
      <c r="F78" s="60"/>
      <c r="G78" s="60"/>
      <c r="H78" s="59"/>
      <c r="I78" s="100"/>
      <c r="J78" s="100"/>
      <c r="K78" s="59"/>
      <c r="L78" s="59"/>
      <c r="N78" s="105"/>
      <c r="O78" s="106"/>
      <c r="P78" s="106"/>
      <c r="Q78" s="53"/>
      <c r="R78" s="466"/>
      <c r="S78" s="60"/>
      <c r="T78" s="60"/>
      <c r="U78" s="60"/>
      <c r="V78" s="60"/>
      <c r="W78" s="60"/>
      <c r="X78" s="60"/>
      <c r="Y78" s="60"/>
      <c r="Z78" s="60"/>
      <c r="AA78" s="60"/>
      <c r="AB78" s="60"/>
      <c r="AC78" s="60"/>
      <c r="AD78" s="60"/>
      <c r="AE78" s="60"/>
      <c r="AF78" s="60"/>
      <c r="AG78" s="60"/>
      <c r="AH78" s="60"/>
      <c r="AI78" s="60"/>
      <c r="AJ78" s="60"/>
      <c r="AK78" s="60"/>
      <c r="AL78" s="60"/>
      <c r="AM78" s="60"/>
      <c r="AN78" s="60"/>
      <c r="AO78" s="60"/>
      <c r="AP78" s="60"/>
      <c r="AQ78" s="60"/>
      <c r="AR78" s="60"/>
      <c r="AS78" s="60"/>
      <c r="AT78" s="60"/>
      <c r="AU78" s="60"/>
      <c r="AV78" s="60"/>
      <c r="AW78" s="60"/>
      <c r="AX78" s="60"/>
      <c r="AY78" s="60"/>
      <c r="AZ78" s="60"/>
    </row>
    <row r="79" spans="1:52" s="104" customFormat="1" ht="13.2" x14ac:dyDescent="0.2">
      <c r="B79" s="60"/>
      <c r="C79" s="60"/>
      <c r="D79" s="60"/>
      <c r="E79" s="60"/>
      <c r="F79" s="60"/>
      <c r="G79" s="60"/>
      <c r="H79" s="59"/>
      <c r="I79" s="100"/>
      <c r="J79" s="100"/>
      <c r="K79" s="59"/>
      <c r="L79" s="59"/>
      <c r="N79" s="105"/>
      <c r="O79" s="106"/>
      <c r="P79" s="106"/>
      <c r="Q79" s="53"/>
      <c r="R79" s="466"/>
      <c r="S79" s="60"/>
      <c r="T79" s="60"/>
      <c r="U79" s="60"/>
      <c r="V79" s="60"/>
      <c r="W79" s="60"/>
      <c r="X79" s="60"/>
      <c r="Y79" s="60"/>
      <c r="Z79" s="60"/>
      <c r="AA79" s="60"/>
      <c r="AB79" s="60"/>
      <c r="AC79" s="60"/>
      <c r="AD79" s="60"/>
      <c r="AE79" s="60"/>
      <c r="AF79" s="60"/>
      <c r="AG79" s="60"/>
      <c r="AH79" s="60"/>
      <c r="AI79" s="60"/>
      <c r="AJ79" s="60"/>
      <c r="AK79" s="60"/>
      <c r="AL79" s="60"/>
      <c r="AM79" s="60"/>
      <c r="AN79" s="60"/>
      <c r="AO79" s="60"/>
      <c r="AP79" s="60"/>
      <c r="AQ79" s="60"/>
      <c r="AR79" s="60"/>
      <c r="AS79" s="60"/>
      <c r="AT79" s="60"/>
      <c r="AU79" s="60"/>
      <c r="AV79" s="60"/>
      <c r="AW79" s="60"/>
      <c r="AX79" s="60"/>
      <c r="AY79" s="60"/>
      <c r="AZ79" s="60"/>
    </row>
    <row r="80" spans="1:52" s="104" customFormat="1" ht="13.2" x14ac:dyDescent="0.2">
      <c r="B80" s="60"/>
      <c r="C80" s="60"/>
      <c r="D80" s="60"/>
      <c r="E80" s="60"/>
      <c r="F80" s="60"/>
      <c r="G80" s="60"/>
      <c r="H80" s="59"/>
      <c r="I80" s="100"/>
      <c r="J80" s="100"/>
      <c r="K80" s="59"/>
      <c r="L80" s="59"/>
      <c r="N80" s="105"/>
      <c r="O80" s="106"/>
      <c r="P80" s="106"/>
      <c r="Q80" s="53"/>
      <c r="R80" s="466"/>
      <c r="S80" s="60"/>
      <c r="T80" s="60"/>
      <c r="U80" s="60"/>
      <c r="V80" s="60"/>
      <c r="W80" s="60"/>
      <c r="X80" s="60"/>
      <c r="Y80" s="60"/>
      <c r="Z80" s="60"/>
      <c r="AA80" s="60"/>
      <c r="AB80" s="60"/>
      <c r="AC80" s="60"/>
      <c r="AD80" s="60"/>
      <c r="AE80" s="60"/>
      <c r="AF80" s="60"/>
      <c r="AG80" s="60"/>
      <c r="AH80" s="60"/>
      <c r="AI80" s="60"/>
      <c r="AJ80" s="60"/>
      <c r="AK80" s="60"/>
      <c r="AL80" s="60"/>
      <c r="AM80" s="60"/>
      <c r="AN80" s="60"/>
      <c r="AO80" s="60"/>
      <c r="AP80" s="60"/>
      <c r="AQ80" s="60"/>
      <c r="AR80" s="60"/>
      <c r="AS80" s="60"/>
      <c r="AT80" s="60"/>
      <c r="AU80" s="60"/>
      <c r="AV80" s="60"/>
      <c r="AW80" s="60"/>
      <c r="AX80" s="60"/>
      <c r="AY80" s="60"/>
      <c r="AZ80" s="60"/>
    </row>
    <row r="81" spans="2:52" s="104" customFormat="1" ht="13.2" x14ac:dyDescent="0.2">
      <c r="B81" s="60"/>
      <c r="C81" s="60"/>
      <c r="D81" s="60"/>
      <c r="E81" s="60"/>
      <c r="F81" s="60"/>
      <c r="G81" s="60"/>
      <c r="H81" s="59"/>
      <c r="I81" s="100"/>
      <c r="J81" s="100"/>
      <c r="K81" s="59"/>
      <c r="L81" s="59"/>
      <c r="N81" s="105"/>
      <c r="O81" s="106"/>
      <c r="P81" s="106"/>
      <c r="Q81" s="53"/>
      <c r="R81" s="466"/>
      <c r="S81" s="60"/>
      <c r="T81" s="60"/>
      <c r="U81" s="60"/>
      <c r="V81" s="60"/>
      <c r="W81" s="60"/>
      <c r="X81" s="60"/>
      <c r="Y81" s="60"/>
      <c r="Z81" s="60"/>
      <c r="AA81" s="60"/>
      <c r="AB81" s="60"/>
      <c r="AC81" s="60"/>
      <c r="AD81" s="60"/>
      <c r="AE81" s="60"/>
      <c r="AF81" s="60"/>
      <c r="AG81" s="60"/>
      <c r="AH81" s="60"/>
      <c r="AI81" s="60"/>
      <c r="AJ81" s="60"/>
      <c r="AK81" s="60"/>
      <c r="AL81" s="60"/>
      <c r="AM81" s="60"/>
      <c r="AN81" s="60"/>
      <c r="AO81" s="60"/>
      <c r="AP81" s="60"/>
      <c r="AQ81" s="60"/>
      <c r="AR81" s="60"/>
      <c r="AS81" s="60"/>
      <c r="AT81" s="60"/>
      <c r="AU81" s="60"/>
      <c r="AV81" s="60"/>
      <c r="AW81" s="60"/>
      <c r="AX81" s="60"/>
      <c r="AY81" s="60"/>
      <c r="AZ81" s="60"/>
    </row>
    <row r="82" spans="2:52" s="104" customFormat="1" ht="13.2" x14ac:dyDescent="0.2">
      <c r="B82" s="60"/>
      <c r="C82" s="60"/>
      <c r="D82" s="60"/>
      <c r="E82" s="60"/>
      <c r="F82" s="60"/>
      <c r="G82" s="60"/>
      <c r="H82" s="59"/>
      <c r="I82" s="100"/>
      <c r="J82" s="100"/>
      <c r="K82" s="59"/>
      <c r="L82" s="59"/>
      <c r="N82" s="105"/>
      <c r="O82" s="106"/>
      <c r="P82" s="106"/>
      <c r="Q82" s="53"/>
      <c r="R82" s="466"/>
      <c r="S82" s="60"/>
      <c r="T82" s="60"/>
      <c r="U82" s="60"/>
      <c r="V82" s="60"/>
      <c r="W82" s="60"/>
      <c r="X82" s="60"/>
      <c r="Y82" s="60"/>
      <c r="Z82" s="60"/>
      <c r="AA82" s="60"/>
      <c r="AB82" s="60"/>
      <c r="AC82" s="60"/>
      <c r="AD82" s="60"/>
      <c r="AE82" s="60"/>
      <c r="AF82" s="60"/>
      <c r="AG82" s="60"/>
      <c r="AH82" s="60"/>
      <c r="AI82" s="60"/>
      <c r="AJ82" s="60"/>
      <c r="AK82" s="60"/>
      <c r="AL82" s="60"/>
      <c r="AM82" s="60"/>
      <c r="AN82" s="60"/>
      <c r="AO82" s="60"/>
      <c r="AP82" s="60"/>
      <c r="AQ82" s="60"/>
      <c r="AR82" s="60"/>
      <c r="AS82" s="60"/>
      <c r="AT82" s="60"/>
      <c r="AU82" s="60"/>
      <c r="AV82" s="60"/>
      <c r="AW82" s="60"/>
      <c r="AX82" s="60"/>
      <c r="AY82" s="60"/>
      <c r="AZ82" s="60"/>
    </row>
    <row r="83" spans="2:52" s="104" customFormat="1" ht="13.2" x14ac:dyDescent="0.2">
      <c r="B83" s="60"/>
      <c r="C83" s="60"/>
      <c r="D83" s="60"/>
      <c r="E83" s="60"/>
      <c r="F83" s="60"/>
      <c r="G83" s="60"/>
      <c r="H83" s="59"/>
      <c r="I83" s="100"/>
      <c r="J83" s="100"/>
      <c r="K83" s="59"/>
      <c r="L83" s="59"/>
      <c r="N83" s="105"/>
      <c r="O83" s="106"/>
      <c r="P83" s="106"/>
      <c r="Q83" s="53"/>
      <c r="R83" s="466"/>
      <c r="S83" s="60"/>
      <c r="T83" s="60"/>
      <c r="U83" s="60"/>
      <c r="V83" s="60"/>
      <c r="W83" s="60"/>
      <c r="X83" s="60"/>
      <c r="Y83" s="60"/>
      <c r="Z83" s="60"/>
      <c r="AA83" s="60"/>
      <c r="AB83" s="60"/>
      <c r="AC83" s="60"/>
      <c r="AD83" s="60"/>
      <c r="AE83" s="60"/>
      <c r="AF83" s="60"/>
      <c r="AG83" s="60"/>
      <c r="AH83" s="60"/>
      <c r="AI83" s="60"/>
      <c r="AJ83" s="60"/>
      <c r="AK83" s="60"/>
      <c r="AL83" s="60"/>
      <c r="AM83" s="60"/>
      <c r="AN83" s="60"/>
      <c r="AO83" s="60"/>
      <c r="AP83" s="60"/>
      <c r="AQ83" s="60"/>
      <c r="AR83" s="60"/>
      <c r="AS83" s="60"/>
      <c r="AT83" s="60"/>
      <c r="AU83" s="60"/>
      <c r="AV83" s="60"/>
      <c r="AW83" s="60"/>
      <c r="AX83" s="60"/>
      <c r="AY83" s="60"/>
      <c r="AZ83" s="60"/>
    </row>
    <row r="84" spans="2:52" s="104" customFormat="1" ht="13.2" x14ac:dyDescent="0.2">
      <c r="B84" s="60"/>
      <c r="C84" s="60"/>
      <c r="D84" s="60"/>
      <c r="E84" s="60"/>
      <c r="F84" s="60"/>
      <c r="G84" s="60"/>
      <c r="H84" s="59"/>
      <c r="I84" s="100"/>
      <c r="J84" s="100"/>
      <c r="K84" s="59"/>
      <c r="L84" s="59"/>
      <c r="N84" s="105"/>
      <c r="O84" s="106"/>
      <c r="P84" s="106"/>
      <c r="Q84" s="53"/>
      <c r="R84" s="466"/>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0"/>
      <c r="AS84" s="60"/>
      <c r="AT84" s="60"/>
      <c r="AU84" s="60"/>
      <c r="AV84" s="60"/>
      <c r="AW84" s="60"/>
      <c r="AX84" s="60"/>
      <c r="AY84" s="60"/>
      <c r="AZ84" s="60"/>
    </row>
    <row r="85" spans="2:52" s="104" customFormat="1" ht="13.2" x14ac:dyDescent="0.2">
      <c r="B85" s="60"/>
      <c r="C85" s="60"/>
      <c r="D85" s="60"/>
      <c r="E85" s="60"/>
      <c r="F85" s="60"/>
      <c r="G85" s="60"/>
      <c r="H85" s="59"/>
      <c r="I85" s="100"/>
      <c r="J85" s="100"/>
      <c r="K85" s="59"/>
      <c r="L85" s="59"/>
      <c r="N85" s="105"/>
      <c r="O85" s="106"/>
      <c r="P85" s="106"/>
      <c r="Q85" s="53"/>
      <c r="R85" s="466"/>
      <c r="S85" s="60"/>
      <c r="T85" s="60"/>
      <c r="U85" s="60"/>
      <c r="V85" s="60"/>
      <c r="W85" s="60"/>
      <c r="X85" s="60"/>
      <c r="Y85" s="60"/>
      <c r="Z85" s="60"/>
      <c r="AA85" s="60"/>
      <c r="AB85" s="60"/>
      <c r="AC85" s="60"/>
      <c r="AD85" s="60"/>
      <c r="AE85" s="60"/>
      <c r="AF85" s="60"/>
      <c r="AG85" s="60"/>
      <c r="AH85" s="60"/>
      <c r="AI85" s="60"/>
      <c r="AJ85" s="60"/>
      <c r="AK85" s="60"/>
      <c r="AL85" s="60"/>
      <c r="AM85" s="60"/>
      <c r="AN85" s="60"/>
      <c r="AO85" s="60"/>
      <c r="AP85" s="60"/>
      <c r="AQ85" s="60"/>
      <c r="AR85" s="60"/>
      <c r="AS85" s="60"/>
      <c r="AT85" s="60"/>
      <c r="AU85" s="60"/>
      <c r="AV85" s="60"/>
      <c r="AW85" s="60"/>
      <c r="AX85" s="60"/>
      <c r="AY85" s="60"/>
      <c r="AZ85" s="60"/>
    </row>
    <row r="86" spans="2:52" s="104" customFormat="1" ht="13.2" x14ac:dyDescent="0.2">
      <c r="B86" s="60"/>
      <c r="C86" s="60"/>
      <c r="D86" s="60"/>
      <c r="E86" s="60"/>
      <c r="F86" s="60"/>
      <c r="G86" s="60"/>
      <c r="H86" s="59"/>
      <c r="I86" s="100"/>
      <c r="J86" s="100"/>
      <c r="K86" s="59"/>
      <c r="L86" s="59"/>
      <c r="N86" s="105"/>
      <c r="O86" s="106"/>
      <c r="P86" s="106"/>
      <c r="Q86" s="53"/>
      <c r="R86" s="466"/>
      <c r="S86" s="60"/>
      <c r="T86" s="60"/>
      <c r="U86" s="60"/>
      <c r="V86" s="60"/>
      <c r="W86" s="60"/>
      <c r="X86" s="60"/>
      <c r="Y86" s="60"/>
      <c r="Z86" s="60"/>
      <c r="AA86" s="60"/>
      <c r="AB86" s="60"/>
      <c r="AC86" s="60"/>
      <c r="AD86" s="60"/>
      <c r="AE86" s="60"/>
      <c r="AF86" s="60"/>
      <c r="AG86" s="60"/>
      <c r="AH86" s="60"/>
      <c r="AI86" s="60"/>
      <c r="AJ86" s="60"/>
      <c r="AK86" s="60"/>
      <c r="AL86" s="60"/>
      <c r="AM86" s="60"/>
      <c r="AN86" s="60"/>
      <c r="AO86" s="60"/>
      <c r="AP86" s="60"/>
      <c r="AQ86" s="60"/>
      <c r="AR86" s="60"/>
      <c r="AS86" s="60"/>
      <c r="AT86" s="60"/>
      <c r="AU86" s="60"/>
      <c r="AV86" s="60"/>
      <c r="AW86" s="60"/>
      <c r="AX86" s="60"/>
      <c r="AY86" s="60"/>
      <c r="AZ86" s="60"/>
    </row>
    <row r="87" spans="2:52" s="104" customFormat="1" ht="13.2" x14ac:dyDescent="0.2">
      <c r="B87" s="60"/>
      <c r="C87" s="60"/>
      <c r="D87" s="60"/>
      <c r="E87" s="60"/>
      <c r="F87" s="60"/>
      <c r="G87" s="60"/>
      <c r="H87" s="59"/>
      <c r="I87" s="100"/>
      <c r="J87" s="100"/>
      <c r="K87" s="59"/>
      <c r="L87" s="59"/>
      <c r="N87" s="105"/>
      <c r="O87" s="106"/>
      <c r="P87" s="106"/>
      <c r="Q87" s="53"/>
      <c r="R87" s="466"/>
      <c r="S87" s="60"/>
      <c r="T87" s="60"/>
      <c r="U87" s="60"/>
      <c r="V87" s="60"/>
      <c r="W87" s="60"/>
      <c r="X87" s="60"/>
      <c r="Y87" s="60"/>
      <c r="Z87" s="60"/>
      <c r="AA87" s="60"/>
      <c r="AB87" s="60"/>
      <c r="AC87" s="60"/>
      <c r="AD87" s="60"/>
      <c r="AE87" s="60"/>
      <c r="AF87" s="60"/>
      <c r="AG87" s="60"/>
      <c r="AH87" s="60"/>
      <c r="AI87" s="60"/>
      <c r="AJ87" s="60"/>
      <c r="AK87" s="60"/>
      <c r="AL87" s="60"/>
      <c r="AM87" s="60"/>
      <c r="AN87" s="60"/>
      <c r="AO87" s="60"/>
      <c r="AP87" s="60"/>
      <c r="AQ87" s="60"/>
      <c r="AR87" s="60"/>
      <c r="AS87" s="60"/>
      <c r="AT87" s="60"/>
      <c r="AU87" s="60"/>
      <c r="AV87" s="60"/>
      <c r="AW87" s="60"/>
      <c r="AX87" s="60"/>
      <c r="AY87" s="60"/>
      <c r="AZ87" s="60"/>
    </row>
    <row r="88" spans="2:52" s="60" customFormat="1" ht="13.2" x14ac:dyDescent="0.2">
      <c r="H88" s="59"/>
      <c r="I88" s="100"/>
      <c r="J88" s="100"/>
      <c r="K88" s="59"/>
      <c r="M88" s="104"/>
      <c r="N88" s="105"/>
      <c r="O88" s="106"/>
      <c r="P88" s="106"/>
      <c r="Q88" s="53"/>
      <c r="R88" s="466"/>
    </row>
    <row r="89" spans="2:52" s="60" customFormat="1" ht="13.2" x14ac:dyDescent="0.2">
      <c r="H89" s="59"/>
      <c r="I89" s="100"/>
      <c r="J89" s="100"/>
      <c r="K89" s="59"/>
      <c r="M89" s="104"/>
      <c r="N89" s="105"/>
      <c r="O89" s="106"/>
      <c r="P89" s="106"/>
      <c r="Q89" s="53"/>
      <c r="R89" s="466"/>
    </row>
    <row r="90" spans="2:52" s="60" customFormat="1" ht="13.2" x14ac:dyDescent="0.2">
      <c r="H90" s="59"/>
      <c r="I90" s="100"/>
      <c r="J90" s="100"/>
      <c r="K90" s="59"/>
      <c r="L90" s="59"/>
      <c r="M90" s="104"/>
      <c r="N90" s="105"/>
      <c r="O90" s="106"/>
      <c r="P90" s="106"/>
      <c r="Q90" s="53"/>
      <c r="R90" s="466"/>
    </row>
    <row r="91" spans="2:52" s="60" customFormat="1" ht="13.2" x14ac:dyDescent="0.2">
      <c r="H91" s="59"/>
      <c r="I91" s="100"/>
      <c r="J91" s="100"/>
      <c r="K91" s="59"/>
      <c r="L91" s="59"/>
      <c r="M91" s="104"/>
      <c r="N91" s="105"/>
      <c r="O91" s="106"/>
      <c r="P91" s="106"/>
      <c r="Q91" s="53"/>
      <c r="R91" s="466"/>
    </row>
    <row r="92" spans="2:52" s="60" customFormat="1" x14ac:dyDescent="0.2">
      <c r="H92" s="59"/>
      <c r="I92" s="100"/>
      <c r="J92" s="100"/>
      <c r="K92" s="59"/>
      <c r="L92" s="59"/>
      <c r="M92" s="104"/>
      <c r="N92" s="105"/>
      <c r="O92" s="106"/>
      <c r="P92" s="106"/>
      <c r="Q92" s="53"/>
    </row>
    <row r="93" spans="2:52" s="60" customFormat="1" x14ac:dyDescent="0.2">
      <c r="H93" s="59"/>
      <c r="I93" s="100"/>
      <c r="J93" s="100"/>
      <c r="K93" s="59"/>
      <c r="L93" s="59"/>
      <c r="M93" s="104"/>
      <c r="N93" s="105"/>
      <c r="O93" s="106"/>
      <c r="P93" s="106"/>
      <c r="Q93" s="53"/>
    </row>
    <row r="94" spans="2:52" s="60" customFormat="1" x14ac:dyDescent="0.2">
      <c r="H94" s="59"/>
      <c r="I94" s="100"/>
      <c r="J94" s="100"/>
      <c r="K94" s="59"/>
      <c r="L94" s="59"/>
      <c r="M94" s="104"/>
      <c r="N94" s="105"/>
      <c r="O94" s="106"/>
      <c r="P94" s="106"/>
      <c r="Q94" s="53"/>
    </row>
    <row r="95" spans="2:52" s="60" customFormat="1" x14ac:dyDescent="0.2">
      <c r="H95" s="59"/>
      <c r="I95" s="100"/>
      <c r="J95" s="100"/>
      <c r="K95" s="59"/>
      <c r="L95" s="59"/>
      <c r="M95" s="104"/>
      <c r="N95" s="105"/>
      <c r="O95" s="106"/>
      <c r="P95" s="106"/>
      <c r="Q95" s="53"/>
    </row>
    <row r="96" spans="2:52" s="60" customFormat="1" x14ac:dyDescent="0.2">
      <c r="H96" s="59"/>
      <c r="I96" s="100"/>
      <c r="J96" s="100"/>
      <c r="K96" s="59"/>
      <c r="L96" s="59"/>
      <c r="M96" s="104"/>
      <c r="N96" s="105"/>
      <c r="O96" s="106"/>
      <c r="P96" s="106"/>
      <c r="Q96" s="53"/>
    </row>
    <row r="97" spans="8:17" s="60" customFormat="1" x14ac:dyDescent="0.2">
      <c r="H97" s="59"/>
      <c r="I97" s="100"/>
      <c r="J97" s="100"/>
      <c r="K97" s="59"/>
      <c r="L97" s="59"/>
      <c r="M97" s="104"/>
      <c r="N97" s="105"/>
      <c r="O97" s="106"/>
      <c r="P97" s="106"/>
      <c r="Q97" s="53"/>
    </row>
    <row r="98" spans="8:17" s="60" customFormat="1" x14ac:dyDescent="0.2">
      <c r="H98" s="59"/>
      <c r="I98" s="100"/>
      <c r="J98" s="100"/>
      <c r="K98" s="59"/>
      <c r="L98" s="59"/>
      <c r="M98" s="104"/>
      <c r="N98" s="105"/>
      <c r="O98" s="106"/>
      <c r="P98" s="106"/>
      <c r="Q98" s="53"/>
    </row>
    <row r="99" spans="8:17" s="60" customFormat="1" x14ac:dyDescent="0.2">
      <c r="H99" s="59"/>
      <c r="I99" s="100"/>
      <c r="J99" s="100"/>
      <c r="K99" s="59"/>
      <c r="L99" s="59"/>
      <c r="M99" s="104"/>
      <c r="N99" s="105"/>
      <c r="O99" s="106"/>
      <c r="P99" s="106"/>
      <c r="Q99" s="53"/>
    </row>
    <row r="100" spans="8:17" s="60" customFormat="1" x14ac:dyDescent="0.2">
      <c r="H100" s="59"/>
      <c r="I100" s="100"/>
      <c r="J100" s="100"/>
      <c r="K100" s="59"/>
      <c r="L100" s="59"/>
      <c r="M100" s="104"/>
      <c r="N100" s="105"/>
      <c r="O100" s="106"/>
      <c r="P100" s="106"/>
      <c r="Q100" s="53"/>
    </row>
    <row r="101" spans="8:17" s="60" customFormat="1" x14ac:dyDescent="0.2">
      <c r="H101" s="59"/>
      <c r="I101" s="100"/>
      <c r="J101" s="100"/>
      <c r="K101" s="59"/>
      <c r="L101" s="59"/>
      <c r="M101" s="104"/>
      <c r="N101" s="105"/>
      <c r="O101" s="106"/>
      <c r="P101" s="106"/>
      <c r="Q101" s="53"/>
    </row>
    <row r="102" spans="8:17" s="60" customFormat="1" x14ac:dyDescent="0.2">
      <c r="H102" s="59"/>
      <c r="I102" s="100"/>
      <c r="J102" s="100"/>
      <c r="K102" s="59"/>
      <c r="L102" s="59"/>
      <c r="M102" s="104"/>
      <c r="N102" s="105"/>
      <c r="O102" s="106"/>
      <c r="P102" s="106"/>
      <c r="Q102" s="53"/>
    </row>
    <row r="103" spans="8:17" s="60" customFormat="1" x14ac:dyDescent="0.2">
      <c r="H103" s="59"/>
      <c r="I103" s="100"/>
      <c r="J103" s="100"/>
      <c r="K103" s="59"/>
      <c r="L103" s="59"/>
      <c r="M103" s="104"/>
      <c r="N103" s="105"/>
      <c r="O103" s="106"/>
      <c r="P103" s="106"/>
      <c r="Q103" s="53"/>
    </row>
    <row r="104" spans="8:17" s="60" customFormat="1" x14ac:dyDescent="0.2">
      <c r="H104" s="59"/>
      <c r="I104" s="100"/>
      <c r="J104" s="100"/>
      <c r="K104" s="59"/>
      <c r="L104" s="59"/>
      <c r="M104" s="104"/>
      <c r="N104" s="105"/>
      <c r="O104" s="106"/>
      <c r="P104" s="106"/>
      <c r="Q104" s="53"/>
    </row>
    <row r="105" spans="8:17" s="60" customFormat="1" x14ac:dyDescent="0.2">
      <c r="H105" s="59"/>
      <c r="I105" s="100"/>
      <c r="J105" s="100"/>
      <c r="K105" s="59"/>
      <c r="L105" s="59"/>
      <c r="M105" s="104"/>
      <c r="N105" s="105"/>
      <c r="O105" s="106"/>
      <c r="P105" s="106"/>
      <c r="Q105" s="53"/>
    </row>
    <row r="106" spans="8:17" s="60" customFormat="1" x14ac:dyDescent="0.2">
      <c r="H106" s="59"/>
      <c r="I106" s="100"/>
      <c r="J106" s="100"/>
      <c r="K106" s="59"/>
      <c r="L106" s="59"/>
      <c r="M106" s="104"/>
      <c r="N106" s="105"/>
      <c r="O106" s="106"/>
      <c r="P106" s="106"/>
      <c r="Q106" s="53"/>
    </row>
    <row r="107" spans="8:17" s="60" customFormat="1" x14ac:dyDescent="0.2">
      <c r="H107" s="59"/>
      <c r="I107" s="100"/>
      <c r="J107" s="100"/>
      <c r="K107" s="59"/>
      <c r="L107" s="59"/>
      <c r="M107" s="104"/>
      <c r="N107" s="105"/>
      <c r="O107" s="106"/>
      <c r="P107" s="106"/>
      <c r="Q107" s="53"/>
    </row>
    <row r="108" spans="8:17" s="60" customFormat="1" x14ac:dyDescent="0.2">
      <c r="H108" s="59"/>
      <c r="I108" s="100"/>
      <c r="J108" s="100"/>
      <c r="K108" s="59"/>
      <c r="L108" s="59"/>
      <c r="M108" s="104"/>
      <c r="N108" s="105"/>
      <c r="O108" s="106"/>
      <c r="P108" s="106"/>
      <c r="Q108" s="53"/>
    </row>
    <row r="109" spans="8:17" s="60" customFormat="1" x14ac:dyDescent="0.2">
      <c r="H109" s="59"/>
      <c r="I109" s="100"/>
      <c r="J109" s="100"/>
      <c r="K109" s="59"/>
      <c r="L109" s="59"/>
      <c r="M109" s="104"/>
      <c r="N109" s="105"/>
      <c r="O109" s="106"/>
      <c r="P109" s="106"/>
      <c r="Q109" s="53"/>
    </row>
    <row r="110" spans="8:17" s="60" customFormat="1" x14ac:dyDescent="0.2">
      <c r="H110" s="59"/>
      <c r="I110" s="100"/>
      <c r="J110" s="100"/>
      <c r="K110" s="59"/>
      <c r="L110" s="59"/>
      <c r="M110" s="104"/>
      <c r="N110" s="105"/>
      <c r="O110" s="106"/>
      <c r="P110" s="106"/>
      <c r="Q110" s="53"/>
    </row>
    <row r="111" spans="8:17" s="60" customFormat="1" x14ac:dyDescent="0.2">
      <c r="H111" s="59"/>
      <c r="I111" s="100"/>
      <c r="J111" s="100"/>
      <c r="K111" s="59"/>
      <c r="L111" s="59"/>
      <c r="M111" s="104"/>
      <c r="N111" s="105"/>
      <c r="O111" s="106"/>
      <c r="P111" s="106"/>
      <c r="Q111" s="53"/>
    </row>
    <row r="112" spans="8:17" s="60" customFormat="1" x14ac:dyDescent="0.2">
      <c r="H112" s="59"/>
      <c r="I112" s="100"/>
      <c r="J112" s="100"/>
      <c r="K112" s="59"/>
      <c r="L112" s="59"/>
      <c r="M112" s="104"/>
      <c r="N112" s="105"/>
      <c r="O112" s="106"/>
      <c r="P112" s="106"/>
      <c r="Q112" s="53"/>
    </row>
    <row r="113" spans="8:17" s="60" customFormat="1" x14ac:dyDescent="0.2">
      <c r="H113" s="59"/>
      <c r="I113" s="100"/>
      <c r="J113" s="100"/>
      <c r="K113" s="59"/>
      <c r="L113" s="59"/>
      <c r="M113" s="104"/>
      <c r="N113" s="105"/>
      <c r="O113" s="106"/>
      <c r="P113" s="106"/>
      <c r="Q113" s="53"/>
    </row>
    <row r="114" spans="8:17" s="60" customFormat="1" x14ac:dyDescent="0.2">
      <c r="H114" s="59"/>
      <c r="I114" s="100"/>
      <c r="J114" s="100"/>
      <c r="K114" s="59"/>
      <c r="L114" s="59"/>
      <c r="M114" s="104"/>
      <c r="N114" s="105"/>
      <c r="O114" s="106"/>
      <c r="P114" s="106"/>
      <c r="Q114" s="53"/>
    </row>
    <row r="115" spans="8:17" s="60" customFormat="1" x14ac:dyDescent="0.2">
      <c r="H115" s="59"/>
      <c r="I115" s="100"/>
      <c r="J115" s="100"/>
      <c r="K115" s="59"/>
      <c r="L115" s="59"/>
      <c r="M115" s="104"/>
      <c r="N115" s="105"/>
      <c r="O115" s="106"/>
      <c r="P115" s="106"/>
      <c r="Q115" s="53"/>
    </row>
    <row r="116" spans="8:17" s="60" customFormat="1" x14ac:dyDescent="0.2">
      <c r="H116" s="59"/>
      <c r="I116" s="100"/>
      <c r="J116" s="100"/>
      <c r="K116" s="59"/>
      <c r="L116" s="59"/>
      <c r="M116" s="104"/>
      <c r="N116" s="105"/>
      <c r="O116" s="106"/>
      <c r="P116" s="106"/>
      <c r="Q116" s="53"/>
    </row>
    <row r="117" spans="8:17" s="60" customFormat="1" x14ac:dyDescent="0.2">
      <c r="H117" s="59"/>
      <c r="I117" s="100"/>
      <c r="J117" s="100"/>
      <c r="K117" s="59"/>
      <c r="L117" s="59"/>
      <c r="M117" s="104"/>
      <c r="N117" s="105"/>
      <c r="O117" s="106"/>
      <c r="P117" s="106"/>
      <c r="Q117" s="53"/>
    </row>
    <row r="118" spans="8:17" s="60" customFormat="1" x14ac:dyDescent="0.2">
      <c r="H118" s="59"/>
      <c r="I118" s="100"/>
      <c r="J118" s="100"/>
      <c r="K118" s="59"/>
      <c r="L118" s="59"/>
      <c r="M118" s="104"/>
      <c r="N118" s="105"/>
      <c r="O118" s="106"/>
      <c r="P118" s="106"/>
      <c r="Q118" s="53"/>
    </row>
    <row r="119" spans="8:17" s="60" customFormat="1" x14ac:dyDescent="0.2">
      <c r="H119" s="59"/>
      <c r="I119" s="100"/>
      <c r="J119" s="100"/>
      <c r="K119" s="59"/>
      <c r="L119" s="59"/>
      <c r="M119" s="104"/>
      <c r="N119" s="105"/>
      <c r="O119" s="106"/>
      <c r="P119" s="106"/>
      <c r="Q119" s="53"/>
    </row>
    <row r="120" spans="8:17" s="60" customFormat="1" x14ac:dyDescent="0.2">
      <c r="H120" s="59"/>
      <c r="I120" s="100"/>
      <c r="J120" s="100"/>
      <c r="K120" s="59"/>
      <c r="L120" s="59"/>
      <c r="M120" s="104"/>
      <c r="N120" s="105"/>
      <c r="O120" s="106"/>
      <c r="P120" s="106"/>
      <c r="Q120" s="53"/>
    </row>
    <row r="121" spans="8:17" s="60" customFormat="1" x14ac:dyDescent="0.2">
      <c r="H121" s="59"/>
      <c r="I121" s="100"/>
      <c r="J121" s="100"/>
      <c r="K121" s="59"/>
      <c r="L121" s="59"/>
      <c r="M121" s="104"/>
      <c r="N121" s="105"/>
      <c r="O121" s="106"/>
      <c r="P121" s="106"/>
      <c r="Q121" s="53"/>
    </row>
    <row r="122" spans="8:17" s="60" customFormat="1" x14ac:dyDescent="0.2">
      <c r="H122" s="59"/>
      <c r="I122" s="100"/>
      <c r="J122" s="100"/>
      <c r="K122" s="59"/>
      <c r="L122" s="59"/>
      <c r="M122" s="104"/>
      <c r="N122" s="105"/>
      <c r="O122" s="106"/>
      <c r="P122" s="106"/>
      <c r="Q122" s="53"/>
    </row>
    <row r="123" spans="8:17" s="60" customFormat="1" x14ac:dyDescent="0.2">
      <c r="H123" s="59"/>
      <c r="I123" s="100"/>
      <c r="J123" s="100"/>
      <c r="K123" s="59"/>
      <c r="L123" s="59"/>
      <c r="M123" s="104"/>
      <c r="N123" s="105"/>
      <c r="O123" s="106"/>
      <c r="P123" s="106"/>
      <c r="Q123" s="53"/>
    </row>
    <row r="124" spans="8:17" s="60" customFormat="1" x14ac:dyDescent="0.2">
      <c r="H124" s="59"/>
      <c r="I124" s="100"/>
      <c r="J124" s="100"/>
      <c r="K124" s="59"/>
      <c r="L124" s="59"/>
      <c r="M124" s="104"/>
      <c r="N124" s="105"/>
      <c r="O124" s="106"/>
      <c r="P124" s="106"/>
      <c r="Q124" s="53"/>
    </row>
    <row r="125" spans="8:17" s="60" customFormat="1" x14ac:dyDescent="0.2">
      <c r="H125" s="59"/>
      <c r="I125" s="100"/>
      <c r="J125" s="100"/>
      <c r="K125" s="59"/>
      <c r="L125" s="59"/>
      <c r="M125" s="104"/>
      <c r="N125" s="105"/>
      <c r="O125" s="106"/>
      <c r="P125" s="106"/>
      <c r="Q125" s="53"/>
    </row>
    <row r="126" spans="8:17" s="60" customFormat="1" x14ac:dyDescent="0.2">
      <c r="H126" s="59"/>
      <c r="I126" s="100"/>
      <c r="J126" s="100"/>
      <c r="K126" s="59"/>
      <c r="L126" s="59"/>
      <c r="M126" s="104"/>
      <c r="N126" s="105"/>
      <c r="O126" s="106"/>
      <c r="P126" s="106"/>
      <c r="Q126" s="53"/>
    </row>
    <row r="127" spans="8:17" s="60" customFormat="1" x14ac:dyDescent="0.2">
      <c r="H127" s="59"/>
      <c r="I127" s="100"/>
      <c r="J127" s="100"/>
      <c r="K127" s="59"/>
      <c r="L127" s="59"/>
      <c r="M127" s="104"/>
      <c r="N127" s="105"/>
      <c r="O127" s="106"/>
      <c r="P127" s="106"/>
      <c r="Q127" s="53"/>
    </row>
    <row r="128" spans="8:17" s="60" customFormat="1" x14ac:dyDescent="0.2">
      <c r="H128" s="59"/>
      <c r="I128" s="100"/>
      <c r="J128" s="100"/>
      <c r="K128" s="59"/>
      <c r="L128" s="59"/>
      <c r="M128" s="104"/>
      <c r="N128" s="105"/>
      <c r="O128" s="106"/>
      <c r="P128" s="106"/>
      <c r="Q128" s="53"/>
    </row>
    <row r="129" spans="8:17" s="60" customFormat="1" x14ac:dyDescent="0.2">
      <c r="H129" s="59"/>
      <c r="I129" s="100"/>
      <c r="J129" s="100"/>
      <c r="K129" s="59"/>
      <c r="L129" s="59"/>
      <c r="M129" s="104"/>
      <c r="N129" s="105"/>
      <c r="O129" s="106"/>
      <c r="P129" s="106"/>
      <c r="Q129" s="53"/>
    </row>
    <row r="130" spans="8:17" s="60" customFormat="1" x14ac:dyDescent="0.2">
      <c r="H130" s="59"/>
      <c r="I130" s="100"/>
      <c r="J130" s="100"/>
      <c r="K130" s="59"/>
      <c r="L130" s="59"/>
      <c r="M130" s="104"/>
      <c r="N130" s="105"/>
      <c r="O130" s="106"/>
      <c r="P130" s="106"/>
      <c r="Q130" s="53"/>
    </row>
    <row r="131" spans="8:17" s="60" customFormat="1" x14ac:dyDescent="0.2">
      <c r="H131" s="59"/>
      <c r="I131" s="100"/>
      <c r="J131" s="100"/>
      <c r="K131" s="59"/>
      <c r="L131" s="59"/>
      <c r="M131" s="104"/>
      <c r="N131" s="105"/>
      <c r="O131" s="106"/>
      <c r="P131" s="106"/>
      <c r="Q131" s="53"/>
    </row>
    <row r="132" spans="8:17" s="60" customFormat="1" x14ac:dyDescent="0.2">
      <c r="H132" s="59"/>
      <c r="I132" s="100"/>
      <c r="J132" s="100"/>
      <c r="K132" s="59"/>
      <c r="L132" s="59"/>
      <c r="M132" s="104"/>
      <c r="N132" s="105"/>
      <c r="O132" s="106"/>
      <c r="P132" s="106"/>
      <c r="Q132" s="53"/>
    </row>
    <row r="133" spans="8:17" s="60" customFormat="1" x14ac:dyDescent="0.2">
      <c r="H133" s="59"/>
      <c r="I133" s="100"/>
      <c r="J133" s="100"/>
      <c r="K133" s="59"/>
      <c r="L133" s="59"/>
      <c r="M133" s="104"/>
      <c r="N133" s="105"/>
      <c r="O133" s="106"/>
      <c r="P133" s="106"/>
      <c r="Q133" s="53"/>
    </row>
    <row r="134" spans="8:17" s="60" customFormat="1" x14ac:dyDescent="0.2">
      <c r="H134" s="59"/>
      <c r="I134" s="100"/>
      <c r="J134" s="100"/>
      <c r="K134" s="59"/>
      <c r="L134" s="59"/>
      <c r="M134" s="104"/>
      <c r="N134" s="105"/>
      <c r="O134" s="106"/>
      <c r="P134" s="106"/>
      <c r="Q134" s="53"/>
    </row>
    <row r="135" spans="8:17" s="60" customFormat="1" x14ac:dyDescent="0.2">
      <c r="H135" s="59"/>
      <c r="I135" s="100"/>
      <c r="J135" s="100"/>
      <c r="K135" s="59"/>
      <c r="L135" s="59"/>
      <c r="M135" s="104"/>
      <c r="N135" s="105"/>
      <c r="O135" s="106"/>
      <c r="P135" s="106"/>
      <c r="Q135" s="53"/>
    </row>
    <row r="136" spans="8:17" s="60" customFormat="1" x14ac:dyDescent="0.2">
      <c r="H136" s="59"/>
      <c r="I136" s="100"/>
      <c r="J136" s="100"/>
      <c r="K136" s="59"/>
      <c r="L136" s="59"/>
      <c r="M136" s="104"/>
      <c r="N136" s="105"/>
      <c r="O136" s="106"/>
      <c r="P136" s="106"/>
      <c r="Q136" s="53"/>
    </row>
    <row r="137" spans="8:17" s="60" customFormat="1" x14ac:dyDescent="0.2">
      <c r="H137" s="59"/>
      <c r="I137" s="100"/>
      <c r="J137" s="100"/>
      <c r="K137" s="59"/>
      <c r="L137" s="59"/>
      <c r="M137" s="104"/>
      <c r="N137" s="105"/>
      <c r="O137" s="106"/>
      <c r="P137" s="106"/>
      <c r="Q137" s="53"/>
    </row>
    <row r="138" spans="8:17" s="60" customFormat="1" x14ac:dyDescent="0.2">
      <c r="H138" s="59"/>
      <c r="I138" s="100"/>
      <c r="J138" s="100"/>
      <c r="K138" s="59"/>
      <c r="L138" s="59"/>
      <c r="M138" s="104"/>
      <c r="N138" s="105"/>
      <c r="O138" s="106"/>
      <c r="P138" s="106"/>
      <c r="Q138" s="53"/>
    </row>
    <row r="139" spans="8:17" s="60" customFormat="1" x14ac:dyDescent="0.2">
      <c r="H139" s="59"/>
      <c r="I139" s="100"/>
      <c r="J139" s="100"/>
      <c r="K139" s="59"/>
      <c r="L139" s="59"/>
      <c r="M139" s="104"/>
      <c r="N139" s="105"/>
      <c r="O139" s="106"/>
      <c r="P139" s="106"/>
      <c r="Q139" s="53"/>
    </row>
    <row r="140" spans="8:17" s="60" customFormat="1" x14ac:dyDescent="0.2">
      <c r="H140" s="59"/>
      <c r="I140" s="100"/>
      <c r="J140" s="100"/>
      <c r="K140" s="59"/>
      <c r="L140" s="59"/>
      <c r="M140" s="104"/>
      <c r="N140" s="105"/>
      <c r="O140" s="106"/>
      <c r="P140" s="106"/>
      <c r="Q140" s="53"/>
    </row>
    <row r="141" spans="8:17" s="60" customFormat="1" x14ac:dyDescent="0.2">
      <c r="H141" s="59"/>
      <c r="I141" s="100"/>
      <c r="J141" s="100"/>
      <c r="K141" s="59"/>
      <c r="L141" s="59"/>
      <c r="M141" s="104"/>
      <c r="N141" s="105"/>
      <c r="O141" s="106"/>
      <c r="P141" s="106"/>
      <c r="Q141" s="53"/>
    </row>
    <row r="142" spans="8:17" s="60" customFormat="1" x14ac:dyDescent="0.2">
      <c r="H142" s="59"/>
      <c r="I142" s="100"/>
      <c r="J142" s="100"/>
      <c r="K142" s="59"/>
      <c r="L142" s="59"/>
      <c r="M142" s="104"/>
      <c r="N142" s="105"/>
      <c r="O142" s="106"/>
      <c r="P142" s="106"/>
      <c r="Q142" s="53"/>
    </row>
    <row r="143" spans="8:17" s="60" customFormat="1" x14ac:dyDescent="0.2">
      <c r="H143" s="59"/>
      <c r="I143" s="100"/>
      <c r="J143" s="100"/>
      <c r="K143" s="59"/>
      <c r="L143" s="59"/>
      <c r="M143" s="104"/>
      <c r="N143" s="105"/>
      <c r="O143" s="106"/>
      <c r="P143" s="106"/>
      <c r="Q143" s="53"/>
    </row>
    <row r="144" spans="8:17" s="60" customFormat="1" x14ac:dyDescent="0.2">
      <c r="H144" s="59"/>
      <c r="I144" s="100"/>
      <c r="J144" s="100"/>
      <c r="K144" s="59"/>
      <c r="L144" s="59"/>
      <c r="M144" s="104"/>
      <c r="N144" s="105"/>
      <c r="O144" s="106"/>
      <c r="P144" s="106"/>
      <c r="Q144" s="53"/>
    </row>
    <row r="145" spans="8:17" s="60" customFormat="1" x14ac:dyDescent="0.2">
      <c r="H145" s="59"/>
      <c r="I145" s="100"/>
      <c r="J145" s="100"/>
      <c r="K145" s="59"/>
      <c r="L145" s="59"/>
      <c r="M145" s="104"/>
      <c r="N145" s="105"/>
      <c r="O145" s="106"/>
      <c r="P145" s="106"/>
      <c r="Q145" s="53"/>
    </row>
    <row r="146" spans="8:17" s="60" customFormat="1" x14ac:dyDescent="0.2">
      <c r="H146" s="59"/>
      <c r="I146" s="100"/>
      <c r="J146" s="100"/>
      <c r="K146" s="59"/>
      <c r="L146" s="59"/>
      <c r="M146" s="104"/>
      <c r="N146" s="105"/>
      <c r="O146" s="106"/>
      <c r="P146" s="106"/>
      <c r="Q146" s="53"/>
    </row>
    <row r="147" spans="8:17" s="60" customFormat="1" x14ac:dyDescent="0.2">
      <c r="H147" s="59"/>
      <c r="I147" s="100"/>
      <c r="J147" s="100"/>
      <c r="K147" s="59"/>
      <c r="L147" s="59"/>
      <c r="M147" s="104"/>
      <c r="N147" s="105"/>
      <c r="O147" s="106"/>
      <c r="P147" s="106"/>
      <c r="Q147" s="53"/>
    </row>
    <row r="148" spans="8:17" s="60" customFormat="1" x14ac:dyDescent="0.2">
      <c r="H148" s="59"/>
      <c r="I148" s="100"/>
      <c r="J148" s="100"/>
      <c r="K148" s="59"/>
      <c r="L148" s="59"/>
      <c r="M148" s="104"/>
      <c r="N148" s="105"/>
      <c r="O148" s="106"/>
      <c r="P148" s="106"/>
      <c r="Q148" s="53"/>
    </row>
    <row r="149" spans="8:17" s="60" customFormat="1" x14ac:dyDescent="0.2">
      <c r="H149" s="59"/>
      <c r="I149" s="100"/>
      <c r="J149" s="100"/>
      <c r="K149" s="59"/>
      <c r="L149" s="59"/>
      <c r="M149" s="104"/>
      <c r="N149" s="105"/>
      <c r="O149" s="106"/>
      <c r="P149" s="106"/>
      <c r="Q149" s="53"/>
    </row>
    <row r="150" spans="8:17" s="60" customFormat="1" x14ac:dyDescent="0.2">
      <c r="H150" s="59"/>
      <c r="I150" s="100"/>
      <c r="J150" s="100"/>
      <c r="K150" s="59"/>
      <c r="L150" s="59"/>
      <c r="M150" s="104"/>
      <c r="N150" s="105"/>
      <c r="O150" s="106"/>
      <c r="P150" s="106"/>
      <c r="Q150" s="53"/>
    </row>
    <row r="151" spans="8:17" s="60" customFormat="1" x14ac:dyDescent="0.2">
      <c r="H151" s="59"/>
      <c r="I151" s="100"/>
      <c r="J151" s="100"/>
      <c r="K151" s="59"/>
      <c r="L151" s="59"/>
      <c r="M151" s="104"/>
      <c r="N151" s="105"/>
      <c r="O151" s="106"/>
      <c r="P151" s="106"/>
      <c r="Q151" s="53"/>
    </row>
    <row r="152" spans="8:17" s="60" customFormat="1" x14ac:dyDescent="0.2">
      <c r="H152" s="59"/>
      <c r="I152" s="100"/>
      <c r="J152" s="100"/>
      <c r="K152" s="59"/>
      <c r="L152" s="59"/>
      <c r="M152" s="104"/>
      <c r="N152" s="105"/>
      <c r="O152" s="106"/>
      <c r="P152" s="106"/>
      <c r="Q152" s="53"/>
    </row>
    <row r="153" spans="8:17" s="60" customFormat="1" x14ac:dyDescent="0.2">
      <c r="H153" s="59"/>
      <c r="I153" s="100"/>
      <c r="J153" s="100"/>
      <c r="K153" s="59"/>
      <c r="L153" s="59"/>
      <c r="M153" s="104"/>
      <c r="N153" s="105"/>
      <c r="O153" s="106"/>
      <c r="P153" s="106"/>
      <c r="Q153" s="53"/>
    </row>
    <row r="154" spans="8:17" s="60" customFormat="1" x14ac:dyDescent="0.2">
      <c r="H154" s="59"/>
      <c r="I154" s="100"/>
      <c r="J154" s="100"/>
      <c r="K154" s="59"/>
      <c r="L154" s="59"/>
      <c r="M154" s="104"/>
      <c r="N154" s="105"/>
      <c r="O154" s="106"/>
      <c r="P154" s="106"/>
      <c r="Q154" s="53"/>
    </row>
    <row r="155" spans="8:17" s="60" customFormat="1" x14ac:dyDescent="0.2">
      <c r="H155" s="59"/>
      <c r="I155" s="100"/>
      <c r="J155" s="100"/>
      <c r="K155" s="59"/>
      <c r="L155" s="59"/>
      <c r="M155" s="104"/>
      <c r="N155" s="105"/>
      <c r="O155" s="106"/>
      <c r="P155" s="106"/>
      <c r="Q155" s="53"/>
    </row>
    <row r="156" spans="8:17" s="60" customFormat="1" x14ac:dyDescent="0.2">
      <c r="H156" s="59"/>
      <c r="I156" s="100"/>
      <c r="J156" s="100"/>
      <c r="K156" s="59"/>
      <c r="L156" s="59"/>
      <c r="M156" s="104"/>
      <c r="N156" s="105"/>
      <c r="O156" s="106"/>
      <c r="P156" s="106"/>
      <c r="Q156" s="53"/>
    </row>
    <row r="157" spans="8:17" s="60" customFormat="1" x14ac:dyDescent="0.2">
      <c r="H157" s="59"/>
      <c r="I157" s="100"/>
      <c r="J157" s="100"/>
      <c r="K157" s="59"/>
      <c r="L157" s="59"/>
      <c r="M157" s="104"/>
      <c r="N157" s="105"/>
      <c r="O157" s="106"/>
      <c r="P157" s="106"/>
      <c r="Q157" s="53"/>
    </row>
    <row r="158" spans="8:17" s="60" customFormat="1" x14ac:dyDescent="0.2">
      <c r="H158" s="59"/>
      <c r="I158" s="100"/>
      <c r="J158" s="100"/>
      <c r="K158" s="59"/>
      <c r="L158" s="59"/>
      <c r="M158" s="104"/>
      <c r="N158" s="105"/>
      <c r="O158" s="106"/>
      <c r="P158" s="106"/>
      <c r="Q158" s="53"/>
    </row>
    <row r="159" spans="8:17" s="60" customFormat="1" x14ac:dyDescent="0.2">
      <c r="H159" s="59"/>
      <c r="I159" s="100"/>
      <c r="J159" s="100"/>
      <c r="K159" s="59"/>
      <c r="L159" s="59"/>
      <c r="M159" s="104"/>
      <c r="N159" s="105"/>
      <c r="O159" s="106"/>
      <c r="P159" s="106"/>
      <c r="Q159" s="53"/>
    </row>
    <row r="160" spans="8:17" s="60" customFormat="1" x14ac:dyDescent="0.2">
      <c r="H160" s="59"/>
      <c r="I160" s="100"/>
      <c r="J160" s="100"/>
      <c r="K160" s="59"/>
      <c r="L160" s="59"/>
      <c r="M160" s="104"/>
      <c r="N160" s="105"/>
      <c r="O160" s="106"/>
      <c r="P160" s="106"/>
      <c r="Q160" s="53"/>
    </row>
    <row r="161" spans="8:52" s="60" customFormat="1" x14ac:dyDescent="0.2">
      <c r="H161" s="59"/>
      <c r="I161" s="100"/>
      <c r="J161" s="100"/>
      <c r="K161" s="59"/>
      <c r="L161" s="59"/>
      <c r="M161" s="104"/>
      <c r="N161" s="105"/>
      <c r="O161" s="106"/>
      <c r="P161" s="106"/>
      <c r="Q161" s="53"/>
    </row>
    <row r="162" spans="8:52" s="60" customFormat="1" x14ac:dyDescent="0.2">
      <c r="H162" s="59"/>
      <c r="I162" s="100"/>
      <c r="J162" s="100"/>
      <c r="K162" s="59"/>
      <c r="L162" s="59"/>
      <c r="M162" s="104"/>
      <c r="N162" s="105"/>
      <c r="O162" s="106"/>
      <c r="P162" s="106"/>
      <c r="Q162" s="53"/>
    </row>
    <row r="163" spans="8:52" s="60" customFormat="1" x14ac:dyDescent="0.2">
      <c r="H163" s="59"/>
      <c r="I163" s="100"/>
      <c r="J163" s="100"/>
      <c r="K163" s="59"/>
      <c r="L163" s="59"/>
      <c r="M163" s="104"/>
      <c r="N163" s="105"/>
      <c r="O163" s="106"/>
      <c r="P163" s="106"/>
      <c r="Q163" s="53"/>
    </row>
    <row r="164" spans="8:52" s="60" customFormat="1" x14ac:dyDescent="0.2">
      <c r="H164" s="59"/>
      <c r="I164" s="100"/>
      <c r="J164" s="100"/>
      <c r="K164" s="59"/>
      <c r="L164" s="59"/>
      <c r="M164" s="104"/>
      <c r="N164" s="105"/>
      <c r="O164" s="106"/>
      <c r="P164" s="106"/>
      <c r="Q164" s="53"/>
    </row>
    <row r="165" spans="8:52" s="60" customFormat="1" x14ac:dyDescent="0.2">
      <c r="H165" s="59"/>
      <c r="I165" s="100"/>
      <c r="J165" s="100"/>
      <c r="K165" s="59"/>
      <c r="L165" s="59"/>
      <c r="M165" s="104"/>
      <c r="N165" s="105"/>
      <c r="O165" s="106"/>
      <c r="P165" s="106"/>
      <c r="Q165" s="53"/>
      <c r="S165" s="53"/>
      <c r="T165" s="53"/>
      <c r="U165" s="53"/>
      <c r="V165" s="53"/>
      <c r="W165" s="53"/>
      <c r="X165" s="53"/>
      <c r="Y165" s="53"/>
      <c r="Z165" s="53"/>
      <c r="AA165" s="53"/>
      <c r="AB165" s="53"/>
      <c r="AC165" s="53"/>
      <c r="AD165" s="53"/>
      <c r="AE165" s="53"/>
      <c r="AF165" s="53"/>
      <c r="AG165" s="53"/>
      <c r="AH165" s="53"/>
      <c r="AI165" s="53"/>
      <c r="AJ165" s="53"/>
      <c r="AK165" s="53"/>
      <c r="AL165" s="53"/>
      <c r="AM165" s="53"/>
      <c r="AN165" s="53"/>
      <c r="AO165" s="53"/>
      <c r="AP165" s="53"/>
      <c r="AQ165" s="53"/>
      <c r="AR165" s="53"/>
      <c r="AS165" s="53"/>
      <c r="AT165" s="53"/>
      <c r="AU165" s="53"/>
      <c r="AV165" s="53"/>
      <c r="AW165" s="53"/>
      <c r="AX165" s="53"/>
      <c r="AY165" s="53"/>
      <c r="AZ165" s="53"/>
    </row>
    <row r="166" spans="8:52" s="60" customFormat="1" x14ac:dyDescent="0.2">
      <c r="H166" s="59"/>
      <c r="I166" s="100"/>
      <c r="J166" s="100"/>
      <c r="K166" s="59"/>
      <c r="L166" s="59"/>
      <c r="M166" s="104"/>
      <c r="N166" s="105"/>
      <c r="O166" s="106"/>
      <c r="P166" s="106"/>
      <c r="Q166" s="53"/>
      <c r="S166" s="53"/>
      <c r="T166" s="53"/>
      <c r="U166" s="53"/>
      <c r="V166" s="53"/>
      <c r="W166" s="53"/>
      <c r="X166" s="53"/>
      <c r="Y166" s="53"/>
      <c r="Z166" s="53"/>
      <c r="AA166" s="53"/>
      <c r="AB166" s="53"/>
      <c r="AC166" s="53"/>
      <c r="AD166" s="53"/>
      <c r="AE166" s="53"/>
      <c r="AF166" s="53"/>
      <c r="AG166" s="53"/>
      <c r="AH166" s="53"/>
      <c r="AI166" s="53"/>
      <c r="AJ166" s="53"/>
      <c r="AK166" s="53"/>
      <c r="AL166" s="53"/>
      <c r="AM166" s="53"/>
      <c r="AN166" s="53"/>
      <c r="AO166" s="53"/>
      <c r="AP166" s="53"/>
      <c r="AQ166" s="53"/>
      <c r="AR166" s="53"/>
      <c r="AS166" s="53"/>
      <c r="AT166" s="53"/>
      <c r="AU166" s="53"/>
      <c r="AV166" s="53"/>
      <c r="AW166" s="53"/>
      <c r="AX166" s="53"/>
      <c r="AY166" s="53"/>
      <c r="AZ166" s="53"/>
    </row>
    <row r="167" spans="8:52" s="60" customFormat="1" x14ac:dyDescent="0.2">
      <c r="H167" s="59"/>
      <c r="I167" s="100"/>
      <c r="J167" s="100"/>
      <c r="K167" s="59"/>
      <c r="L167" s="59"/>
      <c r="M167" s="104"/>
      <c r="N167" s="105"/>
      <c r="O167" s="106"/>
      <c r="P167" s="106"/>
      <c r="Q167" s="53"/>
      <c r="S167" s="53"/>
      <c r="T167" s="53"/>
      <c r="U167" s="53"/>
      <c r="V167" s="53"/>
      <c r="W167" s="53"/>
      <c r="X167" s="53"/>
      <c r="Y167" s="53"/>
      <c r="Z167" s="53"/>
      <c r="AA167" s="53"/>
      <c r="AB167" s="53"/>
      <c r="AC167" s="53"/>
      <c r="AD167" s="53"/>
      <c r="AE167" s="53"/>
      <c r="AF167" s="53"/>
      <c r="AG167" s="53"/>
      <c r="AH167" s="53"/>
      <c r="AI167" s="53"/>
      <c r="AJ167" s="53"/>
      <c r="AK167" s="53"/>
      <c r="AL167" s="53"/>
      <c r="AM167" s="53"/>
      <c r="AN167" s="53"/>
      <c r="AO167" s="53"/>
      <c r="AP167" s="53"/>
      <c r="AQ167" s="53"/>
      <c r="AR167" s="53"/>
      <c r="AS167" s="53"/>
      <c r="AT167" s="53"/>
      <c r="AU167" s="53"/>
      <c r="AV167" s="53"/>
      <c r="AW167" s="53"/>
      <c r="AX167" s="53"/>
      <c r="AY167" s="53"/>
      <c r="AZ167" s="53"/>
    </row>
    <row r="168" spans="8:52" s="60" customFormat="1" x14ac:dyDescent="0.2">
      <c r="H168" s="59"/>
      <c r="I168" s="100"/>
      <c r="J168" s="100"/>
      <c r="K168" s="59"/>
      <c r="L168" s="59"/>
      <c r="M168" s="104"/>
      <c r="N168" s="105"/>
      <c r="O168" s="106"/>
      <c r="P168" s="106"/>
      <c r="Q168" s="53"/>
      <c r="S168" s="53"/>
      <c r="T168" s="53"/>
      <c r="U168" s="53"/>
      <c r="V168" s="53"/>
      <c r="W168" s="53"/>
      <c r="X168" s="53"/>
      <c r="Y168" s="53"/>
      <c r="Z168" s="53"/>
      <c r="AA168" s="53"/>
      <c r="AB168" s="53"/>
      <c r="AC168" s="53"/>
      <c r="AD168" s="53"/>
      <c r="AE168" s="53"/>
      <c r="AF168" s="53"/>
      <c r="AG168" s="53"/>
      <c r="AH168" s="53"/>
      <c r="AI168" s="53"/>
      <c r="AJ168" s="53"/>
      <c r="AK168" s="53"/>
      <c r="AL168" s="53"/>
      <c r="AM168" s="53"/>
      <c r="AN168" s="53"/>
      <c r="AO168" s="53"/>
      <c r="AP168" s="53"/>
      <c r="AQ168" s="53"/>
      <c r="AR168" s="53"/>
      <c r="AS168" s="53"/>
      <c r="AT168" s="53"/>
      <c r="AU168" s="53"/>
      <c r="AV168" s="53"/>
      <c r="AW168" s="53"/>
      <c r="AX168" s="53"/>
      <c r="AY168" s="53"/>
      <c r="AZ168" s="53"/>
    </row>
    <row r="169" spans="8:52" s="60" customFormat="1" x14ac:dyDescent="0.2">
      <c r="H169" s="59"/>
      <c r="I169" s="100"/>
      <c r="J169" s="100"/>
      <c r="K169" s="59"/>
      <c r="L169" s="59"/>
      <c r="M169" s="104"/>
      <c r="N169" s="105"/>
      <c r="O169" s="106"/>
      <c r="P169" s="106"/>
      <c r="Q169" s="53"/>
      <c r="S169" s="53"/>
      <c r="T169" s="53"/>
      <c r="U169" s="53"/>
      <c r="V169" s="53"/>
      <c r="W169" s="53"/>
      <c r="X169" s="53"/>
      <c r="Y169" s="53"/>
      <c r="Z169" s="53"/>
      <c r="AA169" s="53"/>
      <c r="AB169" s="53"/>
      <c r="AC169" s="53"/>
      <c r="AD169" s="53"/>
      <c r="AE169" s="53"/>
      <c r="AF169" s="53"/>
      <c r="AG169" s="53"/>
      <c r="AH169" s="53"/>
      <c r="AI169" s="53"/>
      <c r="AJ169" s="53"/>
      <c r="AK169" s="53"/>
      <c r="AL169" s="53"/>
      <c r="AM169" s="53"/>
      <c r="AN169" s="53"/>
      <c r="AO169" s="53"/>
      <c r="AP169" s="53"/>
      <c r="AQ169" s="53"/>
      <c r="AR169" s="53"/>
      <c r="AS169" s="53"/>
      <c r="AT169" s="53"/>
      <c r="AU169" s="53"/>
      <c r="AV169" s="53"/>
      <c r="AW169" s="53"/>
      <c r="AX169" s="53"/>
      <c r="AY169" s="53"/>
      <c r="AZ169" s="53"/>
    </row>
    <row r="170" spans="8:52" s="60" customFormat="1" x14ac:dyDescent="0.2">
      <c r="H170" s="59"/>
      <c r="I170" s="100"/>
      <c r="J170" s="100"/>
      <c r="K170" s="59"/>
      <c r="L170" s="59"/>
      <c r="M170" s="104"/>
      <c r="N170" s="105"/>
      <c r="O170" s="106"/>
      <c r="P170" s="106"/>
      <c r="Q170" s="53"/>
      <c r="S170" s="53"/>
      <c r="T170" s="53"/>
      <c r="U170" s="53"/>
      <c r="V170" s="53"/>
      <c r="W170" s="53"/>
      <c r="X170" s="53"/>
      <c r="Y170" s="53"/>
      <c r="Z170" s="53"/>
      <c r="AA170" s="53"/>
      <c r="AB170" s="53"/>
      <c r="AC170" s="53"/>
      <c r="AD170" s="53"/>
      <c r="AE170" s="53"/>
      <c r="AF170" s="53"/>
      <c r="AG170" s="53"/>
      <c r="AH170" s="53"/>
      <c r="AI170" s="53"/>
      <c r="AJ170" s="53"/>
      <c r="AK170" s="53"/>
      <c r="AL170" s="53"/>
      <c r="AM170" s="53"/>
      <c r="AN170" s="53"/>
      <c r="AO170" s="53"/>
      <c r="AP170" s="53"/>
      <c r="AQ170" s="53"/>
      <c r="AR170" s="53"/>
      <c r="AS170" s="53"/>
      <c r="AT170" s="53"/>
      <c r="AU170" s="53"/>
      <c r="AV170" s="53"/>
      <c r="AW170" s="53"/>
      <c r="AX170" s="53"/>
      <c r="AY170" s="53"/>
      <c r="AZ170" s="53"/>
    </row>
    <row r="171" spans="8:52" s="60" customFormat="1" x14ac:dyDescent="0.2">
      <c r="H171" s="59"/>
      <c r="I171" s="100"/>
      <c r="J171" s="100"/>
      <c r="K171" s="59"/>
      <c r="L171" s="59"/>
      <c r="M171" s="104"/>
      <c r="N171" s="105"/>
      <c r="O171" s="106"/>
      <c r="P171" s="106"/>
      <c r="Q171" s="53"/>
      <c r="S171" s="53"/>
      <c r="T171" s="53"/>
      <c r="U171" s="53"/>
      <c r="V171" s="53"/>
      <c r="W171" s="53"/>
      <c r="X171" s="53"/>
      <c r="Y171" s="53"/>
      <c r="Z171" s="53"/>
      <c r="AA171" s="53"/>
      <c r="AB171" s="53"/>
      <c r="AC171" s="53"/>
      <c r="AD171" s="53"/>
      <c r="AE171" s="53"/>
      <c r="AF171" s="53"/>
      <c r="AG171" s="53"/>
      <c r="AH171" s="53"/>
      <c r="AI171" s="53"/>
      <c r="AJ171" s="53"/>
      <c r="AK171" s="53"/>
      <c r="AL171" s="53"/>
      <c r="AM171" s="53"/>
      <c r="AN171" s="53"/>
      <c r="AO171" s="53"/>
      <c r="AP171" s="53"/>
      <c r="AQ171" s="53"/>
      <c r="AR171" s="53"/>
      <c r="AS171" s="53"/>
      <c r="AT171" s="53"/>
      <c r="AU171" s="53"/>
      <c r="AV171" s="53"/>
      <c r="AW171" s="53"/>
      <c r="AX171" s="53"/>
      <c r="AY171" s="53"/>
      <c r="AZ171" s="53"/>
    </row>
    <row r="172" spans="8:52" s="60" customFormat="1" x14ac:dyDescent="0.2">
      <c r="H172" s="59"/>
      <c r="I172" s="100"/>
      <c r="J172" s="100"/>
      <c r="K172" s="59"/>
      <c r="L172" s="59"/>
      <c r="M172" s="104"/>
      <c r="N172" s="105"/>
      <c r="O172" s="106"/>
      <c r="P172" s="106"/>
      <c r="Q172" s="53"/>
      <c r="S172" s="53"/>
      <c r="T172" s="53"/>
      <c r="U172" s="53"/>
      <c r="V172" s="53"/>
      <c r="W172" s="53"/>
      <c r="X172" s="53"/>
      <c r="Y172" s="53"/>
      <c r="Z172" s="53"/>
      <c r="AA172" s="53"/>
      <c r="AB172" s="53"/>
      <c r="AC172" s="53"/>
      <c r="AD172" s="53"/>
      <c r="AE172" s="53"/>
      <c r="AF172" s="53"/>
      <c r="AG172" s="53"/>
      <c r="AH172" s="53"/>
      <c r="AI172" s="53"/>
      <c r="AJ172" s="53"/>
      <c r="AK172" s="53"/>
      <c r="AL172" s="53"/>
      <c r="AM172" s="53"/>
      <c r="AN172" s="53"/>
      <c r="AO172" s="53"/>
      <c r="AP172" s="53"/>
      <c r="AQ172" s="53"/>
      <c r="AR172" s="53"/>
      <c r="AS172" s="53"/>
      <c r="AT172" s="53"/>
      <c r="AU172" s="53"/>
      <c r="AV172" s="53"/>
      <c r="AW172" s="53"/>
      <c r="AX172" s="53"/>
      <c r="AY172" s="53"/>
      <c r="AZ172" s="53"/>
    </row>
    <row r="173" spans="8:52" s="60" customFormat="1" x14ac:dyDescent="0.2">
      <c r="H173" s="59"/>
      <c r="I173" s="100"/>
      <c r="J173" s="100"/>
      <c r="K173" s="59"/>
      <c r="L173" s="59"/>
      <c r="M173" s="104"/>
      <c r="N173" s="105"/>
      <c r="O173" s="106"/>
      <c r="P173" s="106"/>
      <c r="Q173" s="53"/>
      <c r="S173" s="53"/>
      <c r="T173" s="53"/>
      <c r="U173" s="53"/>
      <c r="V173" s="53"/>
      <c r="W173" s="53"/>
      <c r="X173" s="53"/>
      <c r="Y173" s="53"/>
      <c r="Z173" s="53"/>
      <c r="AA173" s="53"/>
      <c r="AB173" s="53"/>
      <c r="AC173" s="53"/>
      <c r="AD173" s="53"/>
      <c r="AE173" s="53"/>
      <c r="AF173" s="53"/>
      <c r="AG173" s="53"/>
      <c r="AH173" s="53"/>
      <c r="AI173" s="53"/>
      <c r="AJ173" s="53"/>
      <c r="AK173" s="53"/>
      <c r="AL173" s="53"/>
      <c r="AM173" s="53"/>
      <c r="AN173" s="53"/>
      <c r="AO173" s="53"/>
      <c r="AP173" s="53"/>
      <c r="AQ173" s="53"/>
      <c r="AR173" s="53"/>
      <c r="AS173" s="53"/>
      <c r="AT173" s="53"/>
      <c r="AU173" s="53"/>
      <c r="AV173" s="53"/>
      <c r="AW173" s="53"/>
      <c r="AX173" s="53"/>
      <c r="AY173" s="53"/>
      <c r="AZ173" s="53"/>
    </row>
    <row r="174" spans="8:52" s="60" customFormat="1" x14ac:dyDescent="0.2">
      <c r="H174" s="59"/>
      <c r="I174" s="100"/>
      <c r="J174" s="100"/>
      <c r="K174" s="59"/>
      <c r="L174" s="59"/>
      <c r="M174" s="104"/>
      <c r="N174" s="105"/>
      <c r="O174" s="106"/>
      <c r="P174" s="106"/>
      <c r="Q174" s="53"/>
      <c r="S174" s="53"/>
      <c r="T174" s="53"/>
      <c r="U174" s="53"/>
      <c r="V174" s="53"/>
      <c r="W174" s="53"/>
      <c r="X174" s="53"/>
      <c r="Y174" s="53"/>
      <c r="Z174" s="53"/>
      <c r="AA174" s="53"/>
      <c r="AB174" s="53"/>
      <c r="AC174" s="53"/>
      <c r="AD174" s="53"/>
      <c r="AE174" s="53"/>
      <c r="AF174" s="53"/>
      <c r="AG174" s="53"/>
      <c r="AH174" s="53"/>
      <c r="AI174" s="53"/>
      <c r="AJ174" s="53"/>
      <c r="AK174" s="53"/>
      <c r="AL174" s="53"/>
      <c r="AM174" s="53"/>
      <c r="AN174" s="53"/>
      <c r="AO174" s="53"/>
      <c r="AP174" s="53"/>
      <c r="AQ174" s="53"/>
      <c r="AR174" s="53"/>
      <c r="AS174" s="53"/>
      <c r="AT174" s="53"/>
      <c r="AU174" s="53"/>
      <c r="AV174" s="53"/>
      <c r="AW174" s="53"/>
      <c r="AX174" s="53"/>
      <c r="AY174" s="53"/>
      <c r="AZ174" s="53"/>
    </row>
    <row r="175" spans="8:52" s="60" customFormat="1" x14ac:dyDescent="0.2">
      <c r="H175" s="59"/>
      <c r="I175" s="100"/>
      <c r="J175" s="100"/>
      <c r="K175" s="59"/>
      <c r="L175" s="59"/>
      <c r="M175" s="104"/>
      <c r="N175" s="105"/>
      <c r="O175" s="106"/>
      <c r="P175" s="106"/>
      <c r="Q175" s="53"/>
      <c r="S175" s="53"/>
      <c r="T175" s="53"/>
      <c r="U175" s="53"/>
      <c r="V175" s="53"/>
      <c r="W175" s="53"/>
      <c r="X175" s="53"/>
      <c r="Y175" s="53"/>
      <c r="Z175" s="53"/>
      <c r="AA175" s="53"/>
      <c r="AB175" s="53"/>
      <c r="AC175" s="53"/>
      <c r="AD175" s="53"/>
      <c r="AE175" s="53"/>
      <c r="AF175" s="53"/>
      <c r="AG175" s="53"/>
      <c r="AH175" s="53"/>
      <c r="AI175" s="53"/>
      <c r="AJ175" s="53"/>
      <c r="AK175" s="53"/>
      <c r="AL175" s="53"/>
      <c r="AM175" s="53"/>
      <c r="AN175" s="53"/>
      <c r="AO175" s="53"/>
      <c r="AP175" s="53"/>
      <c r="AQ175" s="53"/>
      <c r="AR175" s="53"/>
      <c r="AS175" s="53"/>
      <c r="AT175" s="53"/>
      <c r="AU175" s="53"/>
      <c r="AV175" s="53"/>
      <c r="AW175" s="53"/>
      <c r="AX175" s="53"/>
      <c r="AY175" s="53"/>
      <c r="AZ175" s="53"/>
    </row>
    <row r="176" spans="8:52" s="60" customFormat="1" x14ac:dyDescent="0.2">
      <c r="H176" s="59"/>
      <c r="I176" s="100"/>
      <c r="J176" s="100"/>
      <c r="K176" s="59"/>
      <c r="L176" s="59"/>
      <c r="M176" s="104"/>
      <c r="N176" s="105"/>
      <c r="O176" s="106"/>
      <c r="P176" s="106"/>
      <c r="Q176" s="53"/>
      <c r="S176" s="53"/>
      <c r="T176" s="53"/>
      <c r="U176" s="53"/>
      <c r="V176" s="53"/>
      <c r="W176" s="53"/>
      <c r="X176" s="53"/>
      <c r="Y176" s="53"/>
      <c r="Z176" s="53"/>
      <c r="AA176" s="53"/>
      <c r="AB176" s="53"/>
      <c r="AC176" s="53"/>
      <c r="AD176" s="53"/>
      <c r="AE176" s="53"/>
      <c r="AF176" s="53"/>
      <c r="AG176" s="53"/>
      <c r="AH176" s="53"/>
      <c r="AI176" s="53"/>
      <c r="AJ176" s="53"/>
      <c r="AK176" s="53"/>
      <c r="AL176" s="53"/>
      <c r="AM176" s="53"/>
      <c r="AN176" s="53"/>
      <c r="AO176" s="53"/>
      <c r="AP176" s="53"/>
      <c r="AQ176" s="53"/>
      <c r="AR176" s="53"/>
      <c r="AS176" s="53"/>
      <c r="AT176" s="53"/>
      <c r="AU176" s="53"/>
      <c r="AV176" s="53"/>
      <c r="AW176" s="53"/>
      <c r="AX176" s="53"/>
      <c r="AY176" s="53"/>
      <c r="AZ176" s="53"/>
    </row>
    <row r="177" spans="8:52" s="60" customFormat="1" x14ac:dyDescent="0.2">
      <c r="H177" s="59"/>
      <c r="I177" s="100"/>
      <c r="J177" s="100"/>
      <c r="K177" s="59"/>
      <c r="L177" s="59"/>
      <c r="M177" s="104"/>
      <c r="N177" s="105"/>
      <c r="O177" s="106"/>
      <c r="P177" s="106"/>
      <c r="Q177" s="53"/>
      <c r="S177" s="53"/>
      <c r="T177" s="53"/>
      <c r="U177" s="53"/>
      <c r="V177" s="53"/>
      <c r="W177" s="53"/>
      <c r="X177" s="53"/>
      <c r="Y177" s="53"/>
      <c r="Z177" s="53"/>
      <c r="AA177" s="53"/>
      <c r="AB177" s="53"/>
      <c r="AC177" s="53"/>
      <c r="AD177" s="53"/>
      <c r="AE177" s="53"/>
      <c r="AF177" s="53"/>
      <c r="AG177" s="53"/>
      <c r="AH177" s="53"/>
      <c r="AI177" s="53"/>
      <c r="AJ177" s="53"/>
      <c r="AK177" s="53"/>
      <c r="AL177" s="53"/>
      <c r="AM177" s="53"/>
      <c r="AN177" s="53"/>
      <c r="AO177" s="53"/>
      <c r="AP177" s="53"/>
      <c r="AQ177" s="53"/>
      <c r="AR177" s="53"/>
      <c r="AS177" s="53"/>
      <c r="AT177" s="53"/>
      <c r="AU177" s="53"/>
      <c r="AV177" s="53"/>
      <c r="AW177" s="53"/>
      <c r="AX177" s="53"/>
      <c r="AY177" s="53"/>
      <c r="AZ177" s="53"/>
    </row>
    <row r="178" spans="8:52" s="60" customFormat="1" x14ac:dyDescent="0.2">
      <c r="H178" s="59"/>
      <c r="I178" s="100"/>
      <c r="J178" s="100"/>
      <c r="K178" s="59"/>
      <c r="L178" s="59"/>
      <c r="M178" s="104"/>
      <c r="N178" s="105"/>
      <c r="O178" s="106"/>
      <c r="P178" s="106"/>
      <c r="Q178" s="53"/>
      <c r="S178" s="53"/>
      <c r="T178" s="53"/>
      <c r="U178" s="53"/>
      <c r="V178" s="53"/>
      <c r="W178" s="53"/>
      <c r="X178" s="53"/>
      <c r="Y178" s="53"/>
      <c r="Z178" s="53"/>
      <c r="AA178" s="53"/>
      <c r="AB178" s="53"/>
      <c r="AC178" s="53"/>
      <c r="AD178" s="53"/>
      <c r="AE178" s="53"/>
      <c r="AF178" s="53"/>
      <c r="AG178" s="53"/>
      <c r="AH178" s="53"/>
      <c r="AI178" s="53"/>
      <c r="AJ178" s="53"/>
      <c r="AK178" s="53"/>
      <c r="AL178" s="53"/>
      <c r="AM178" s="53"/>
      <c r="AN178" s="53"/>
      <c r="AO178" s="53"/>
      <c r="AP178" s="53"/>
      <c r="AQ178" s="53"/>
      <c r="AR178" s="53"/>
      <c r="AS178" s="53"/>
      <c r="AT178" s="53"/>
      <c r="AU178" s="53"/>
      <c r="AV178" s="53"/>
      <c r="AW178" s="53"/>
      <c r="AX178" s="53"/>
      <c r="AY178" s="53"/>
      <c r="AZ178" s="53"/>
    </row>
    <row r="179" spans="8:52" s="60" customFormat="1" x14ac:dyDescent="0.2">
      <c r="H179" s="59"/>
      <c r="I179" s="100"/>
      <c r="J179" s="100"/>
      <c r="K179" s="59"/>
      <c r="L179" s="59"/>
      <c r="M179" s="104"/>
      <c r="N179" s="105"/>
      <c r="O179" s="106"/>
      <c r="P179" s="106"/>
      <c r="Q179" s="53"/>
      <c r="S179" s="53"/>
      <c r="T179" s="53"/>
      <c r="U179" s="53"/>
      <c r="V179" s="53"/>
      <c r="W179" s="53"/>
      <c r="X179" s="53"/>
      <c r="Y179" s="53"/>
      <c r="Z179" s="53"/>
      <c r="AA179" s="53"/>
      <c r="AB179" s="53"/>
      <c r="AC179" s="53"/>
      <c r="AD179" s="53"/>
      <c r="AE179" s="53"/>
      <c r="AF179" s="53"/>
      <c r="AG179" s="53"/>
      <c r="AH179" s="53"/>
      <c r="AI179" s="53"/>
      <c r="AJ179" s="53"/>
      <c r="AK179" s="53"/>
      <c r="AL179" s="53"/>
      <c r="AM179" s="53"/>
      <c r="AN179" s="53"/>
      <c r="AO179" s="53"/>
      <c r="AP179" s="53"/>
      <c r="AQ179" s="53"/>
      <c r="AR179" s="53"/>
      <c r="AS179" s="53"/>
      <c r="AT179" s="53"/>
      <c r="AU179" s="53"/>
      <c r="AV179" s="53"/>
      <c r="AW179" s="53"/>
      <c r="AX179" s="53"/>
      <c r="AY179" s="53"/>
      <c r="AZ179" s="53"/>
    </row>
    <row r="180" spans="8:52" s="60" customFormat="1" x14ac:dyDescent="0.2">
      <c r="H180" s="59"/>
      <c r="I180" s="100"/>
      <c r="J180" s="100"/>
      <c r="K180" s="59"/>
      <c r="L180" s="59"/>
      <c r="M180" s="104"/>
      <c r="N180" s="105"/>
      <c r="O180" s="106"/>
      <c r="P180" s="106"/>
      <c r="Q180" s="53"/>
      <c r="S180" s="53"/>
      <c r="T180" s="53"/>
      <c r="U180" s="53"/>
      <c r="V180" s="53"/>
      <c r="W180" s="53"/>
      <c r="X180" s="53"/>
      <c r="Y180" s="53"/>
      <c r="Z180" s="53"/>
      <c r="AA180" s="53"/>
      <c r="AB180" s="53"/>
      <c r="AC180" s="53"/>
      <c r="AD180" s="53"/>
      <c r="AE180" s="53"/>
      <c r="AF180" s="53"/>
      <c r="AG180" s="53"/>
      <c r="AH180" s="53"/>
      <c r="AI180" s="53"/>
      <c r="AJ180" s="53"/>
      <c r="AK180" s="53"/>
      <c r="AL180" s="53"/>
      <c r="AM180" s="53"/>
      <c r="AN180" s="53"/>
      <c r="AO180" s="53"/>
      <c r="AP180" s="53"/>
      <c r="AQ180" s="53"/>
      <c r="AR180" s="53"/>
      <c r="AS180" s="53"/>
      <c r="AT180" s="53"/>
      <c r="AU180" s="53"/>
      <c r="AV180" s="53"/>
      <c r="AW180" s="53"/>
      <c r="AX180" s="53"/>
      <c r="AY180" s="53"/>
      <c r="AZ180" s="53"/>
    </row>
    <row r="181" spans="8:52" s="60" customFormat="1" x14ac:dyDescent="0.2">
      <c r="H181" s="59"/>
      <c r="I181" s="100"/>
      <c r="J181" s="100"/>
      <c r="K181" s="59"/>
      <c r="L181" s="59"/>
      <c r="M181" s="104"/>
      <c r="N181" s="105"/>
      <c r="O181" s="106"/>
      <c r="P181" s="106"/>
      <c r="Q181" s="53"/>
      <c r="S181" s="53"/>
      <c r="T181" s="53"/>
      <c r="U181" s="53"/>
      <c r="V181" s="53"/>
      <c r="W181" s="53"/>
      <c r="X181" s="53"/>
      <c r="Y181" s="53"/>
      <c r="Z181" s="53"/>
      <c r="AA181" s="53"/>
      <c r="AB181" s="53"/>
      <c r="AC181" s="53"/>
      <c r="AD181" s="53"/>
      <c r="AE181" s="53"/>
      <c r="AF181" s="53"/>
      <c r="AG181" s="53"/>
      <c r="AH181" s="53"/>
      <c r="AI181" s="53"/>
      <c r="AJ181" s="53"/>
      <c r="AK181" s="53"/>
      <c r="AL181" s="53"/>
      <c r="AM181" s="53"/>
      <c r="AN181" s="53"/>
      <c r="AO181" s="53"/>
      <c r="AP181" s="53"/>
      <c r="AQ181" s="53"/>
      <c r="AR181" s="53"/>
      <c r="AS181" s="53"/>
      <c r="AT181" s="53"/>
      <c r="AU181" s="53"/>
      <c r="AV181" s="53"/>
      <c r="AW181" s="53"/>
      <c r="AX181" s="53"/>
      <c r="AY181" s="53"/>
      <c r="AZ181" s="53"/>
    </row>
    <row r="182" spans="8:52" s="60" customFormat="1" x14ac:dyDescent="0.2">
      <c r="H182" s="59"/>
      <c r="I182" s="100"/>
      <c r="J182" s="100"/>
      <c r="K182" s="59"/>
      <c r="L182" s="59"/>
      <c r="M182" s="104"/>
      <c r="N182" s="105"/>
      <c r="O182" s="106"/>
      <c r="P182" s="106"/>
      <c r="Q182" s="53"/>
      <c r="S182" s="53"/>
      <c r="T182" s="53"/>
      <c r="U182" s="53"/>
      <c r="V182" s="53"/>
      <c r="W182" s="53"/>
      <c r="X182" s="53"/>
      <c r="Y182" s="53"/>
      <c r="Z182" s="53"/>
      <c r="AA182" s="53"/>
      <c r="AB182" s="53"/>
      <c r="AC182" s="53"/>
      <c r="AD182" s="53"/>
      <c r="AE182" s="53"/>
      <c r="AF182" s="53"/>
      <c r="AG182" s="53"/>
      <c r="AH182" s="53"/>
      <c r="AI182" s="53"/>
      <c r="AJ182" s="53"/>
      <c r="AK182" s="53"/>
      <c r="AL182" s="53"/>
      <c r="AM182" s="53"/>
      <c r="AN182" s="53"/>
      <c r="AO182" s="53"/>
      <c r="AP182" s="53"/>
      <c r="AQ182" s="53"/>
      <c r="AR182" s="53"/>
      <c r="AS182" s="53"/>
      <c r="AT182" s="53"/>
      <c r="AU182" s="53"/>
      <c r="AV182" s="53"/>
      <c r="AW182" s="53"/>
      <c r="AX182" s="53"/>
      <c r="AY182" s="53"/>
      <c r="AZ182" s="53"/>
    </row>
    <row r="183" spans="8:52" s="60" customFormat="1" x14ac:dyDescent="0.2">
      <c r="H183" s="59"/>
      <c r="I183" s="100"/>
      <c r="J183" s="100"/>
      <c r="K183" s="59"/>
      <c r="L183" s="59"/>
      <c r="M183" s="104"/>
      <c r="N183" s="105"/>
      <c r="O183" s="106"/>
      <c r="P183" s="106"/>
      <c r="Q183" s="53"/>
      <c r="S183" s="53"/>
      <c r="T183" s="53"/>
      <c r="U183" s="53"/>
      <c r="V183" s="53"/>
      <c r="W183" s="53"/>
      <c r="X183" s="53"/>
      <c r="Y183" s="53"/>
      <c r="Z183" s="53"/>
      <c r="AA183" s="53"/>
      <c r="AB183" s="53"/>
      <c r="AC183" s="53"/>
      <c r="AD183" s="53"/>
      <c r="AE183" s="53"/>
      <c r="AF183" s="53"/>
      <c r="AG183" s="53"/>
      <c r="AH183" s="53"/>
      <c r="AI183" s="53"/>
      <c r="AJ183" s="53"/>
      <c r="AK183" s="53"/>
      <c r="AL183" s="53"/>
      <c r="AM183" s="53"/>
      <c r="AN183" s="53"/>
      <c r="AO183" s="53"/>
      <c r="AP183" s="53"/>
      <c r="AQ183" s="53"/>
      <c r="AR183" s="53"/>
      <c r="AS183" s="53"/>
      <c r="AT183" s="53"/>
      <c r="AU183" s="53"/>
      <c r="AV183" s="53"/>
      <c r="AW183" s="53"/>
      <c r="AX183" s="53"/>
      <c r="AY183" s="53"/>
      <c r="AZ183" s="53"/>
    </row>
    <row r="184" spans="8:52" s="60" customFormat="1" x14ac:dyDescent="0.2">
      <c r="H184" s="59"/>
      <c r="I184" s="100"/>
      <c r="J184" s="100"/>
      <c r="K184" s="59"/>
      <c r="L184" s="59"/>
      <c r="M184" s="104"/>
      <c r="N184" s="105"/>
      <c r="O184" s="106"/>
      <c r="P184" s="106"/>
      <c r="Q184" s="53"/>
      <c r="S184" s="53"/>
      <c r="T184" s="53"/>
      <c r="U184" s="53"/>
      <c r="V184" s="53"/>
      <c r="W184" s="53"/>
      <c r="X184" s="53"/>
      <c r="Y184" s="53"/>
      <c r="Z184" s="53"/>
      <c r="AA184" s="53"/>
      <c r="AB184" s="53"/>
      <c r="AC184" s="53"/>
      <c r="AD184" s="53"/>
      <c r="AE184" s="53"/>
      <c r="AF184" s="53"/>
      <c r="AG184" s="53"/>
      <c r="AH184" s="53"/>
      <c r="AI184" s="53"/>
      <c r="AJ184" s="53"/>
      <c r="AK184" s="53"/>
      <c r="AL184" s="53"/>
      <c r="AM184" s="53"/>
      <c r="AN184" s="53"/>
      <c r="AO184" s="53"/>
      <c r="AP184" s="53"/>
      <c r="AQ184" s="53"/>
      <c r="AR184" s="53"/>
      <c r="AS184" s="53"/>
      <c r="AT184" s="53"/>
      <c r="AU184" s="53"/>
      <c r="AV184" s="53"/>
      <c r="AW184" s="53"/>
      <c r="AX184" s="53"/>
      <c r="AY184" s="53"/>
      <c r="AZ184" s="53"/>
    </row>
    <row r="185" spans="8:52" s="60" customFormat="1" x14ac:dyDescent="0.2">
      <c r="H185" s="59"/>
      <c r="I185" s="100"/>
      <c r="J185" s="100"/>
      <c r="K185" s="59"/>
      <c r="L185" s="59"/>
      <c r="M185" s="104"/>
      <c r="N185" s="105"/>
      <c r="O185" s="106"/>
      <c r="P185" s="106"/>
      <c r="Q185" s="53"/>
      <c r="S185" s="53"/>
      <c r="T185" s="53"/>
      <c r="U185" s="53"/>
      <c r="V185" s="53"/>
      <c r="W185" s="53"/>
      <c r="X185" s="53"/>
      <c r="Y185" s="53"/>
      <c r="Z185" s="53"/>
      <c r="AA185" s="53"/>
      <c r="AB185" s="53"/>
      <c r="AC185" s="53"/>
      <c r="AD185" s="53"/>
      <c r="AE185" s="53"/>
      <c r="AF185" s="53"/>
      <c r="AG185" s="53"/>
      <c r="AH185" s="53"/>
      <c r="AI185" s="53"/>
      <c r="AJ185" s="53"/>
      <c r="AK185" s="53"/>
      <c r="AL185" s="53"/>
      <c r="AM185" s="53"/>
      <c r="AN185" s="53"/>
      <c r="AO185" s="53"/>
      <c r="AP185" s="53"/>
      <c r="AQ185" s="53"/>
      <c r="AR185" s="53"/>
      <c r="AS185" s="53"/>
      <c r="AT185" s="53"/>
      <c r="AU185" s="53"/>
      <c r="AV185" s="53"/>
      <c r="AW185" s="53"/>
      <c r="AX185" s="53"/>
      <c r="AY185" s="53"/>
      <c r="AZ185" s="53"/>
    </row>
    <row r="186" spans="8:52" s="60" customFormat="1" x14ac:dyDescent="0.2">
      <c r="H186" s="59"/>
      <c r="I186" s="100"/>
      <c r="J186" s="100"/>
      <c r="K186" s="59"/>
      <c r="L186" s="59"/>
      <c r="M186" s="104"/>
      <c r="N186" s="105"/>
      <c r="O186" s="106"/>
      <c r="P186" s="106"/>
      <c r="Q186" s="53"/>
      <c r="S186" s="53"/>
      <c r="T186" s="53"/>
      <c r="U186" s="53"/>
      <c r="V186" s="53"/>
      <c r="W186" s="53"/>
      <c r="X186" s="53"/>
      <c r="Y186" s="53"/>
      <c r="Z186" s="53"/>
      <c r="AA186" s="53"/>
      <c r="AB186" s="53"/>
      <c r="AC186" s="53"/>
      <c r="AD186" s="53"/>
      <c r="AE186" s="53"/>
      <c r="AF186" s="53"/>
      <c r="AG186" s="53"/>
      <c r="AH186" s="53"/>
      <c r="AI186" s="53"/>
      <c r="AJ186" s="53"/>
      <c r="AK186" s="53"/>
      <c r="AL186" s="53"/>
      <c r="AM186" s="53"/>
      <c r="AN186" s="53"/>
      <c r="AO186" s="53"/>
      <c r="AP186" s="53"/>
      <c r="AQ186" s="53"/>
      <c r="AR186" s="53"/>
      <c r="AS186" s="53"/>
      <c r="AT186" s="53"/>
      <c r="AU186" s="53"/>
      <c r="AV186" s="53"/>
      <c r="AW186" s="53"/>
      <c r="AX186" s="53"/>
      <c r="AY186" s="53"/>
      <c r="AZ186" s="53"/>
    </row>
    <row r="187" spans="8:52" s="60" customFormat="1" x14ac:dyDescent="0.2">
      <c r="H187" s="59"/>
      <c r="I187" s="100"/>
      <c r="J187" s="100"/>
      <c r="K187" s="59"/>
      <c r="L187" s="59"/>
      <c r="M187" s="104"/>
      <c r="N187" s="105"/>
      <c r="O187" s="106"/>
      <c r="P187" s="106"/>
      <c r="Q187" s="53"/>
      <c r="S187" s="53"/>
      <c r="T187" s="53"/>
      <c r="U187" s="53"/>
      <c r="V187" s="53"/>
      <c r="W187" s="53"/>
      <c r="X187" s="53"/>
      <c r="Y187" s="53"/>
      <c r="Z187" s="53"/>
      <c r="AA187" s="53"/>
      <c r="AB187" s="53"/>
      <c r="AC187" s="53"/>
      <c r="AD187" s="53"/>
      <c r="AE187" s="53"/>
      <c r="AF187" s="53"/>
      <c r="AG187" s="53"/>
      <c r="AH187" s="53"/>
      <c r="AI187" s="53"/>
      <c r="AJ187" s="53"/>
      <c r="AK187" s="53"/>
      <c r="AL187" s="53"/>
      <c r="AM187" s="53"/>
      <c r="AN187" s="53"/>
      <c r="AO187" s="53"/>
      <c r="AP187" s="53"/>
      <c r="AQ187" s="53"/>
      <c r="AR187" s="53"/>
      <c r="AS187" s="53"/>
      <c r="AT187" s="53"/>
      <c r="AU187" s="53"/>
      <c r="AV187" s="53"/>
      <c r="AW187" s="53"/>
      <c r="AX187" s="53"/>
      <c r="AY187" s="53"/>
      <c r="AZ187" s="53"/>
    </row>
  </sheetData>
  <sheetProtection selectLockedCells="1"/>
  <autoFilter ref="A7:P67" xr:uid="{3BAB45BD-1DDE-48D0-A2AD-67FCDA1361E6}"/>
  <mergeCells count="2">
    <mergeCell ref="A1:P1"/>
    <mergeCell ref="S5:AZ5"/>
  </mergeCells>
  <phoneticPr fontId="48" type="noConversion"/>
  <conditionalFormatting sqref="S7:AW7">
    <cfRule type="cellIs" dxfId="2" priority="2" stopIfTrue="1" operator="equal">
      <formula>"Samstag"</formula>
    </cfRule>
    <cfRule type="cellIs" dxfId="1" priority="3" stopIfTrue="1" operator="equal">
      <formula>"Sonntag"</formula>
    </cfRule>
  </conditionalFormatting>
  <conditionalFormatting sqref="S8:AW67">
    <cfRule type="cellIs" dxfId="0" priority="1" operator="greaterThan">
      <formula>0</formula>
    </cfRule>
  </conditionalFormatting>
  <printOptions horizontalCentered="1"/>
  <pageMargins left="0.19685039370078741" right="0.19685039370078741" top="0.78740157480314965" bottom="0.78740157480314965" header="0.51181102362204722" footer="0.51181102362204722"/>
  <pageSetup paperSize="8" scale="93" fitToHeight="0" orientation="landscape" r:id="rId1"/>
  <headerFooter alignWithMargins="0">
    <oddHeader>&amp;CAusschreibung Reinigung Gemeinde Oberhaching 2026</oddHeader>
    <oddFooter>&amp;CSeite &amp;P von &amp;N Seiten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0D54E-191A-4DC5-B5AD-C4DD834792EE}">
  <sheetPr>
    <tabColor theme="7" tint="0.59999389629810485"/>
    <pageSetUpPr fitToPage="1"/>
  </sheetPr>
  <dimension ref="A1:Q187"/>
  <sheetViews>
    <sheetView zoomScale="80" zoomScaleNormal="80" zoomScaleSheetLayoutView="70" zoomScalePageLayoutView="60" workbookViewId="0">
      <selection activeCell="L3" sqref="L3"/>
    </sheetView>
  </sheetViews>
  <sheetFormatPr baseColWidth="10" defaultColWidth="11.44140625" defaultRowHeight="12.6" x14ac:dyDescent="0.2"/>
  <cols>
    <col min="1" max="1" width="14.44140625" style="53" customWidth="1"/>
    <col min="2" max="2" width="11.33203125" style="60" customWidth="1"/>
    <col min="3" max="3" width="9.33203125" style="60" customWidth="1"/>
    <col min="4" max="4" width="26.21875" style="60" customWidth="1"/>
    <col min="5" max="5" width="18.21875" style="53" customWidth="1"/>
    <col min="6" max="7" width="14.88671875" style="53" customWidth="1"/>
    <col min="8" max="8" width="14.5546875" style="60" customWidth="1"/>
    <col min="9" max="9" width="11.77734375" style="59" customWidth="1"/>
    <col min="10" max="10" width="12.5546875" style="100" customWidth="1"/>
    <col min="11" max="11" width="16.5546875" style="100" customWidth="1"/>
    <col min="12" max="13" width="12.6640625" style="59" customWidth="1"/>
    <col min="14" max="14" width="15.6640625" style="104" customWidth="1"/>
    <col min="15" max="15" width="14.21875" style="105" customWidth="1"/>
    <col min="16" max="16" width="16.109375" style="106" customWidth="1"/>
    <col min="17" max="17" width="19.109375" style="106" customWidth="1"/>
    <col min="18" max="16384" width="11.44140625" style="53"/>
  </cols>
  <sheetData>
    <row r="1" spans="1:17" ht="30" customHeight="1" x14ac:dyDescent="0.2">
      <c r="A1" s="606" t="s">
        <v>519</v>
      </c>
      <c r="B1" s="606"/>
      <c r="C1" s="606"/>
      <c r="D1" s="606"/>
      <c r="E1" s="606"/>
      <c r="F1" s="606"/>
      <c r="G1" s="606"/>
      <c r="H1" s="606"/>
      <c r="I1" s="606"/>
      <c r="J1" s="606"/>
      <c r="K1" s="606"/>
      <c r="L1" s="606"/>
      <c r="M1" s="606"/>
      <c r="N1" s="606"/>
      <c r="O1" s="606"/>
      <c r="P1" s="606"/>
      <c r="Q1" s="606"/>
    </row>
    <row r="2" spans="1:17" s="54" customFormat="1" ht="33.6" customHeight="1" x14ac:dyDescent="0.3">
      <c r="A2" s="83" t="s">
        <v>2</v>
      </c>
      <c r="B2" s="84" t="str">
        <f>Basisdaten!B5</f>
        <v>Gemeinde Oberhaching</v>
      </c>
      <c r="C2" s="84"/>
      <c r="D2" s="86"/>
      <c r="I2" s="87" t="s">
        <v>3</v>
      </c>
      <c r="J2" s="608">
        <f>Basisdaten!E5</f>
        <v>0</v>
      </c>
      <c r="K2" s="608"/>
      <c r="L2" s="608"/>
      <c r="M2" s="608"/>
      <c r="N2" s="608"/>
      <c r="O2" s="608"/>
      <c r="P2" s="87" t="s">
        <v>1</v>
      </c>
      <c r="Q2" s="322">
        <f>Basisdaten!E3</f>
        <v>0</v>
      </c>
    </row>
    <row r="3" spans="1:17" s="54" customFormat="1" ht="27" customHeight="1" x14ac:dyDescent="0.3">
      <c r="A3" s="86" t="s">
        <v>4</v>
      </c>
      <c r="B3" s="84" t="s">
        <v>515</v>
      </c>
      <c r="C3" s="84"/>
      <c r="F3" s="85"/>
      <c r="G3" s="85"/>
      <c r="N3" s="404" t="s">
        <v>324</v>
      </c>
      <c r="O3" s="405">
        <f>'SVS GR'!F77</f>
        <v>0</v>
      </c>
      <c r="P3" s="91"/>
      <c r="Q3" s="92"/>
    </row>
    <row r="4" spans="1:17" s="54" customFormat="1" ht="30" customHeight="1" x14ac:dyDescent="0.3">
      <c r="N4" s="89"/>
      <c r="O4" s="90"/>
      <c r="P4" s="91"/>
      <c r="Q4" s="92"/>
    </row>
    <row r="5" spans="1:17" s="145" customFormat="1" ht="29.25" customHeight="1" x14ac:dyDescent="0.3">
      <c r="A5" s="235"/>
      <c r="B5" s="235"/>
      <c r="C5" s="235"/>
      <c r="D5" s="235"/>
      <c r="E5" s="235"/>
      <c r="F5" s="232"/>
      <c r="G5" s="232" t="s">
        <v>574</v>
      </c>
      <c r="H5" s="146">
        <f>SUBTOTAL(9,H8:H67)</f>
        <v>1897.0900000000001</v>
      </c>
      <c r="I5" s="147"/>
      <c r="J5" s="147"/>
      <c r="K5" s="146">
        <f>SUBTOTAL(9,K8:K67)</f>
        <v>908.35500000000013</v>
      </c>
      <c r="L5" s="148">
        <f>IF(ISERROR(K5/N5),0,(K5/N5))</f>
        <v>0</v>
      </c>
      <c r="M5" s="230">
        <f>SUBTOTAL(9,M8:M67)</f>
        <v>0</v>
      </c>
      <c r="N5" s="230">
        <f>SUBTOTAL(9,N8:N67)</f>
        <v>0</v>
      </c>
      <c r="O5" s="235"/>
      <c r="P5" s="149">
        <f>SUBTOTAL(9,P8:P67)</f>
        <v>0</v>
      </c>
      <c r="Q5" s="149">
        <f>SUBTOTAL(9,Q8:Q67)</f>
        <v>0</v>
      </c>
    </row>
    <row r="6" spans="1:17" s="145" customFormat="1" ht="26.25" customHeight="1" x14ac:dyDescent="0.3">
      <c r="A6" s="298"/>
      <c r="B6" s="298"/>
      <c r="C6" s="298"/>
      <c r="D6" s="298"/>
      <c r="E6" s="298"/>
      <c r="F6" s="234"/>
      <c r="G6" s="234" t="s">
        <v>226</v>
      </c>
      <c r="H6" s="150">
        <f>SUM(H$8:H$67)</f>
        <v>1897.0900000000001</v>
      </c>
      <c r="I6" s="153"/>
      <c r="J6" s="153"/>
      <c r="K6" s="150">
        <f>SUM(K$8:K$67)</f>
        <v>908.35500000000013</v>
      </c>
      <c r="L6" s="151">
        <f>IF(ISERROR(K6/N6),0,(K6/N6))</f>
        <v>0</v>
      </c>
      <c r="M6" s="231">
        <f>SUM(M$8:M$67)</f>
        <v>0</v>
      </c>
      <c r="N6" s="231">
        <f>SUM(N$8:N$67)</f>
        <v>0</v>
      </c>
      <c r="O6" s="298"/>
      <c r="P6" s="152">
        <f>SUM(P$8:P$67)</f>
        <v>0</v>
      </c>
      <c r="Q6" s="152">
        <f>SUM(Q$8:Q$67)</f>
        <v>0</v>
      </c>
    </row>
    <row r="7" spans="1:17" s="57" customFormat="1" ht="41.25" customHeight="1" x14ac:dyDescent="0.3">
      <c r="A7" s="55" t="s">
        <v>245</v>
      </c>
      <c r="B7" s="55" t="s">
        <v>238</v>
      </c>
      <c r="C7" s="55" t="s">
        <v>101</v>
      </c>
      <c r="D7" s="55" t="s">
        <v>103</v>
      </c>
      <c r="E7" s="55" t="s">
        <v>162</v>
      </c>
      <c r="F7" s="55" t="s">
        <v>521</v>
      </c>
      <c r="G7" s="55" t="s">
        <v>522</v>
      </c>
      <c r="H7" s="56" t="s">
        <v>100</v>
      </c>
      <c r="I7" s="56" t="s">
        <v>59</v>
      </c>
      <c r="J7" s="56" t="s">
        <v>75</v>
      </c>
      <c r="K7" s="56" t="s">
        <v>76</v>
      </c>
      <c r="L7" s="93" t="s">
        <v>77</v>
      </c>
      <c r="M7" s="94" t="s">
        <v>535</v>
      </c>
      <c r="N7" s="94" t="s">
        <v>78</v>
      </c>
      <c r="O7" s="95" t="s">
        <v>79</v>
      </c>
      <c r="P7" s="95" t="s">
        <v>80</v>
      </c>
      <c r="Q7" s="95" t="s">
        <v>81</v>
      </c>
    </row>
    <row r="8" spans="1:17" s="58" customFormat="1" ht="24.9" customHeight="1" x14ac:dyDescent="0.25">
      <c r="A8" s="299" t="str">
        <f>'Kalk UHR KiGa Bajuwarenring'!A8</f>
        <v>Hauptgebäude</v>
      </c>
      <c r="B8" s="299" t="str">
        <f>'Kalk UHR KiGa Bajuwarenring'!B8</f>
        <v>KG</v>
      </c>
      <c r="C8" s="299" t="str">
        <f>IF('Kalk UHR KiGa Bajuwarenring'!C8="","",'Kalk UHR KiGa Bajuwarenring'!C8)</f>
        <v>0.01</v>
      </c>
      <c r="D8" s="299" t="str">
        <f>'Kalk UHR KiGa Bajuwarenring'!D8</f>
        <v>Lager</v>
      </c>
      <c r="E8" s="299" t="str">
        <f>'Kalk UHR KiGa Bajuwarenring'!E8</f>
        <v>Linoleum</v>
      </c>
      <c r="F8" s="227" t="str">
        <f>'Kalk UHR KiGa Bajuwarenring'!F8</f>
        <v>L1-M1</v>
      </c>
      <c r="G8" s="408" t="str">
        <f t="shared" ref="G8:G38" si="0">CONCATENATE((LEFT(F8,2)),"-",I8)</f>
        <v>L1-kR</v>
      </c>
      <c r="H8" s="126">
        <f>'Kalk UHR KiGa Bajuwarenring'!G8</f>
        <v>34</v>
      </c>
      <c r="I8" s="96" t="s">
        <v>68</v>
      </c>
      <c r="J8" s="323">
        <f>VLOOKUP(I8,Turnus!$H$9:$I$26,2,FALSE)</f>
        <v>0</v>
      </c>
      <c r="K8" s="126">
        <f t="shared" ref="K8:K67" si="1">+H8*J8</f>
        <v>0</v>
      </c>
      <c r="L8" s="127">
        <f>VLOOKUP($G8,'Leistungswerte GR Kigas'!$C$6:$F$43,4,FALSE)</f>
        <v>0</v>
      </c>
      <c r="M8" s="128">
        <f>IF(ISERROR(H8/L8),0,H8/L8)</f>
        <v>0</v>
      </c>
      <c r="N8" s="128">
        <f t="shared" ref="N8:N67" si="2">IF(ISERROR(K8/L8),0,K8/L8)</f>
        <v>0</v>
      </c>
      <c r="O8" s="521">
        <f>O$3</f>
        <v>0</v>
      </c>
      <c r="P8" s="129">
        <f t="shared" ref="P8:P67" si="3">IF(ISERROR(H8/L8*O8),0,H8/L8*O8)</f>
        <v>0</v>
      </c>
      <c r="Q8" s="130">
        <f t="shared" ref="Q8:Q67" si="4">+N8*O8</f>
        <v>0</v>
      </c>
    </row>
    <row r="9" spans="1:17" s="58" customFormat="1" ht="24.9" customHeight="1" x14ac:dyDescent="0.25">
      <c r="A9" s="299" t="str">
        <f>'Kalk UHR KiGa Bajuwarenring'!A9</f>
        <v>Hauptgebäude</v>
      </c>
      <c r="B9" s="299" t="str">
        <f>'Kalk UHR KiGa Bajuwarenring'!B9</f>
        <v>KG</v>
      </c>
      <c r="C9" s="299" t="str">
        <f>IF('Kalk UHR KiGa Bajuwarenring'!C9="","",'Kalk UHR KiGa Bajuwarenring'!C9)</f>
        <v>0.02</v>
      </c>
      <c r="D9" s="299" t="str">
        <f>'Kalk UHR KiGa Bajuwarenring'!D9</f>
        <v>Lager</v>
      </c>
      <c r="E9" s="299" t="str">
        <f>'Kalk UHR KiGa Bajuwarenring'!E9</f>
        <v>Linoleum</v>
      </c>
      <c r="F9" s="227" t="str">
        <f>'Kalk UHR KiGa Bajuwarenring'!F9</f>
        <v>L1-M1</v>
      </c>
      <c r="G9" s="408" t="str">
        <f t="shared" si="0"/>
        <v>L1-kR</v>
      </c>
      <c r="H9" s="126">
        <f>'Kalk UHR KiGa Bajuwarenring'!G9</f>
        <v>24.1</v>
      </c>
      <c r="I9" s="96" t="s">
        <v>68</v>
      </c>
      <c r="J9" s="323">
        <f>VLOOKUP(I9,Turnus!$H$9:$I$26,2,FALSE)</f>
        <v>0</v>
      </c>
      <c r="K9" s="126">
        <f t="shared" si="1"/>
        <v>0</v>
      </c>
      <c r="L9" s="127">
        <f>VLOOKUP($G9,'Leistungswerte GR Kigas'!$C$6:$F$43,4,FALSE)</f>
        <v>0</v>
      </c>
      <c r="M9" s="128">
        <f t="shared" ref="M9:M67" si="5">IF(ISERROR(H9/L9),0,H9/L9)</f>
        <v>0</v>
      </c>
      <c r="N9" s="128">
        <f t="shared" si="2"/>
        <v>0</v>
      </c>
      <c r="O9" s="521">
        <f t="shared" ref="O9:O67" si="6">O$3</f>
        <v>0</v>
      </c>
      <c r="P9" s="129">
        <f t="shared" si="3"/>
        <v>0</v>
      </c>
      <c r="Q9" s="130">
        <f t="shared" si="4"/>
        <v>0</v>
      </c>
    </row>
    <row r="10" spans="1:17" s="58" customFormat="1" ht="24.9" customHeight="1" x14ac:dyDescent="0.25">
      <c r="A10" s="299" t="str">
        <f>'Kalk UHR KiGa Bajuwarenring'!A10</f>
        <v>Hauptgebäude</v>
      </c>
      <c r="B10" s="299" t="str">
        <f>'Kalk UHR KiGa Bajuwarenring'!B10</f>
        <v>KG</v>
      </c>
      <c r="C10" s="299" t="str">
        <f>IF('Kalk UHR KiGa Bajuwarenring'!C10="","",'Kalk UHR KiGa Bajuwarenring'!C10)</f>
        <v>0.03</v>
      </c>
      <c r="D10" s="299" t="str">
        <f>'Kalk UHR KiGa Bajuwarenring'!D10</f>
        <v>Heizg. Technik</v>
      </c>
      <c r="E10" s="299" t="str">
        <f>'Kalk UHR KiGa Bajuwarenring'!E10</f>
        <v>Linoleum</v>
      </c>
      <c r="F10" s="408" t="str">
        <f>'Kalk UHR KiGa Bajuwarenring'!F10</f>
        <v>Z-kR</v>
      </c>
      <c r="G10" s="408" t="str">
        <f t="shared" si="0"/>
        <v>Z--kR</v>
      </c>
      <c r="H10" s="126">
        <f>'Kalk UHR KiGa Bajuwarenring'!G10</f>
        <v>28.5</v>
      </c>
      <c r="I10" s="96" t="s">
        <v>68</v>
      </c>
      <c r="J10" s="323">
        <f>VLOOKUP(I10,Turnus!$H$9:$I$26,2,FALSE)</f>
        <v>0</v>
      </c>
      <c r="K10" s="126">
        <f t="shared" si="1"/>
        <v>0</v>
      </c>
      <c r="L10" s="127">
        <f>VLOOKUP($G10,'Leistungswerte GR Kigas'!$C$6:$F$43,4,FALSE)</f>
        <v>0</v>
      </c>
      <c r="M10" s="128">
        <f t="shared" si="5"/>
        <v>0</v>
      </c>
      <c r="N10" s="128">
        <f t="shared" si="2"/>
        <v>0</v>
      </c>
      <c r="O10" s="521">
        <f t="shared" si="6"/>
        <v>0</v>
      </c>
      <c r="P10" s="129">
        <f t="shared" si="3"/>
        <v>0</v>
      </c>
      <c r="Q10" s="130">
        <f t="shared" si="4"/>
        <v>0</v>
      </c>
    </row>
    <row r="11" spans="1:17" s="58" customFormat="1" ht="24.9" customHeight="1" x14ac:dyDescent="0.25">
      <c r="A11" s="299" t="str">
        <f>'Kalk UHR KiGa Bajuwarenring'!A11</f>
        <v>Hauptgebäude</v>
      </c>
      <c r="B11" s="299" t="str">
        <f>'Kalk UHR KiGa Bajuwarenring'!B11</f>
        <v>KG</v>
      </c>
      <c r="C11" s="299" t="str">
        <f>IF('Kalk UHR KiGa Bajuwarenring'!C11="","",'Kalk UHR KiGa Bajuwarenring'!C11)</f>
        <v>0.04</v>
      </c>
      <c r="D11" s="299" t="str">
        <f>'Kalk UHR KiGa Bajuwarenring'!D11</f>
        <v>Lager</v>
      </c>
      <c r="E11" s="299" t="str">
        <f>'Kalk UHR KiGa Bajuwarenring'!E11</f>
        <v>Linoleum</v>
      </c>
      <c r="F11" s="227" t="str">
        <f>'Kalk UHR KiGa Bajuwarenring'!F11</f>
        <v>L1-M1</v>
      </c>
      <c r="G11" s="408" t="str">
        <f t="shared" si="0"/>
        <v>L1-kR</v>
      </c>
      <c r="H11" s="126">
        <f>'Kalk UHR KiGa Bajuwarenring'!G11</f>
        <v>75</v>
      </c>
      <c r="I11" s="96" t="s">
        <v>68</v>
      </c>
      <c r="J11" s="323">
        <f>VLOOKUP(I11,Turnus!$H$9:$I$26,2,FALSE)</f>
        <v>0</v>
      </c>
      <c r="K11" s="126">
        <f t="shared" si="1"/>
        <v>0</v>
      </c>
      <c r="L11" s="127">
        <f>VLOOKUP($G11,'Leistungswerte GR Kigas'!$C$6:$F$43,4,FALSE)</f>
        <v>0</v>
      </c>
      <c r="M11" s="128">
        <f t="shared" si="5"/>
        <v>0</v>
      </c>
      <c r="N11" s="128">
        <f t="shared" si="2"/>
        <v>0</v>
      </c>
      <c r="O11" s="521">
        <f t="shared" si="6"/>
        <v>0</v>
      </c>
      <c r="P11" s="129">
        <f t="shared" si="3"/>
        <v>0</v>
      </c>
      <c r="Q11" s="130">
        <f t="shared" si="4"/>
        <v>0</v>
      </c>
    </row>
    <row r="12" spans="1:17" s="58" customFormat="1" ht="24.9" customHeight="1" x14ac:dyDescent="0.25">
      <c r="A12" s="299" t="str">
        <f>'Kalk UHR KiGa Bajuwarenring'!A12</f>
        <v>Hauptgebäude</v>
      </c>
      <c r="B12" s="299" t="str">
        <f>'Kalk UHR KiGa Bajuwarenring'!B12</f>
        <v>KG</v>
      </c>
      <c r="C12" s="299" t="str">
        <f>IF('Kalk UHR KiGa Bajuwarenring'!C12="","",'Kalk UHR KiGa Bajuwarenring'!C12)</f>
        <v>0.05</v>
      </c>
      <c r="D12" s="299" t="str">
        <f>'Kalk UHR KiGa Bajuwarenring'!D12</f>
        <v>Lager</v>
      </c>
      <c r="E12" s="299" t="str">
        <f>'Kalk UHR KiGa Bajuwarenring'!E12</f>
        <v>Linoleum</v>
      </c>
      <c r="F12" s="227" t="str">
        <f>'Kalk UHR KiGa Bajuwarenring'!F12</f>
        <v>L1-M1</v>
      </c>
      <c r="G12" s="408" t="str">
        <f t="shared" si="0"/>
        <v>L1-kR</v>
      </c>
      <c r="H12" s="126">
        <f>'Kalk UHR KiGa Bajuwarenring'!G12</f>
        <v>26.3</v>
      </c>
      <c r="I12" s="96" t="s">
        <v>68</v>
      </c>
      <c r="J12" s="323">
        <f>VLOOKUP(I12,Turnus!$H$9:$I$26,2,FALSE)</f>
        <v>0</v>
      </c>
      <c r="K12" s="126">
        <f t="shared" si="1"/>
        <v>0</v>
      </c>
      <c r="L12" s="127">
        <f>VLOOKUP($G12,'Leistungswerte GR Kigas'!$C$6:$F$43,4,FALSE)</f>
        <v>0</v>
      </c>
      <c r="M12" s="128">
        <f t="shared" si="5"/>
        <v>0</v>
      </c>
      <c r="N12" s="128">
        <f t="shared" si="2"/>
        <v>0</v>
      </c>
      <c r="O12" s="521">
        <f t="shared" si="6"/>
        <v>0</v>
      </c>
      <c r="P12" s="129">
        <f t="shared" si="3"/>
        <v>0</v>
      </c>
      <c r="Q12" s="130">
        <f t="shared" si="4"/>
        <v>0</v>
      </c>
    </row>
    <row r="13" spans="1:17" s="58" customFormat="1" ht="24.9" customHeight="1" x14ac:dyDescent="0.25">
      <c r="A13" s="299" t="str">
        <f>'Kalk UHR KiGa Bajuwarenring'!A13</f>
        <v>Hauptgebäude</v>
      </c>
      <c r="B13" s="299" t="str">
        <f>'Kalk UHR KiGa Bajuwarenring'!B13</f>
        <v>KG</v>
      </c>
      <c r="C13" s="299" t="str">
        <f>IF('Kalk UHR KiGa Bajuwarenring'!C13="","",'Kalk UHR KiGa Bajuwarenring'!C13)</f>
        <v>0.06</v>
      </c>
      <c r="D13" s="299" t="str">
        <f>'Kalk UHR KiGa Bajuwarenring'!D13</f>
        <v>Lager</v>
      </c>
      <c r="E13" s="299" t="str">
        <f>'Kalk UHR KiGa Bajuwarenring'!E13</f>
        <v>Linoleum</v>
      </c>
      <c r="F13" s="227" t="str">
        <f>'Kalk UHR KiGa Bajuwarenring'!F13</f>
        <v>L1-M1</v>
      </c>
      <c r="G13" s="408" t="str">
        <f t="shared" si="0"/>
        <v>L1-kR</v>
      </c>
      <c r="H13" s="126">
        <f>'Kalk UHR KiGa Bajuwarenring'!G13</f>
        <v>37.299999999999997</v>
      </c>
      <c r="I13" s="96" t="s">
        <v>68</v>
      </c>
      <c r="J13" s="323">
        <f>VLOOKUP(I13,Turnus!$H$9:$I$26,2,FALSE)</f>
        <v>0</v>
      </c>
      <c r="K13" s="126">
        <f t="shared" si="1"/>
        <v>0</v>
      </c>
      <c r="L13" s="127">
        <f>VLOOKUP($G13,'Leistungswerte GR Kigas'!$C$6:$F$43,4,FALSE)</f>
        <v>0</v>
      </c>
      <c r="M13" s="128">
        <f t="shared" si="5"/>
        <v>0</v>
      </c>
      <c r="N13" s="128">
        <f t="shared" si="2"/>
        <v>0</v>
      </c>
      <c r="O13" s="521">
        <f t="shared" si="6"/>
        <v>0</v>
      </c>
      <c r="P13" s="129">
        <f t="shared" si="3"/>
        <v>0</v>
      </c>
      <c r="Q13" s="130">
        <f t="shared" si="4"/>
        <v>0</v>
      </c>
    </row>
    <row r="14" spans="1:17" s="58" customFormat="1" ht="24.9" customHeight="1" x14ac:dyDescent="0.25">
      <c r="A14" s="299" t="str">
        <f>'Kalk UHR KiGa Bajuwarenring'!A14</f>
        <v>Hauptgebäude</v>
      </c>
      <c r="B14" s="299" t="str">
        <f>'Kalk UHR KiGa Bajuwarenring'!B14</f>
        <v>KG</v>
      </c>
      <c r="C14" s="299" t="str">
        <f>IF('Kalk UHR KiGa Bajuwarenring'!C14="","",'Kalk UHR KiGa Bajuwarenring'!C14)</f>
        <v>0.07</v>
      </c>
      <c r="D14" s="299" t="str">
        <f>'Kalk UHR KiGa Bajuwarenring'!D14</f>
        <v>Flur</v>
      </c>
      <c r="E14" s="299" t="str">
        <f>'Kalk UHR KiGa Bajuwarenring'!E14</f>
        <v>Kautschuk</v>
      </c>
      <c r="F14" s="227" t="str">
        <f>'Kalk UHR KiGa Bajuwarenring'!F14</f>
        <v>F1-W5</v>
      </c>
      <c r="G14" s="227" t="str">
        <f t="shared" si="0"/>
        <v>F1-J0,5</v>
      </c>
      <c r="H14" s="126">
        <f>'Kalk UHR KiGa Bajuwarenring'!G14</f>
        <v>56</v>
      </c>
      <c r="I14" s="96" t="s">
        <v>549</v>
      </c>
      <c r="J14" s="323">
        <f>VLOOKUP(I14,Turnus!$H$9:$I$26,2,FALSE)</f>
        <v>0.5</v>
      </c>
      <c r="K14" s="126">
        <f t="shared" si="1"/>
        <v>28</v>
      </c>
      <c r="L14" s="127">
        <f>VLOOKUP($G14,'Leistungswerte GR Kigas'!$C$6:$F$43,4,FALSE)</f>
        <v>0</v>
      </c>
      <c r="M14" s="128">
        <f t="shared" si="5"/>
        <v>0</v>
      </c>
      <c r="N14" s="128">
        <f t="shared" si="2"/>
        <v>0</v>
      </c>
      <c r="O14" s="521">
        <f t="shared" si="6"/>
        <v>0</v>
      </c>
      <c r="P14" s="129">
        <f t="shared" si="3"/>
        <v>0</v>
      </c>
      <c r="Q14" s="130">
        <f t="shared" si="4"/>
        <v>0</v>
      </c>
    </row>
    <row r="15" spans="1:17" s="58" customFormat="1" ht="24.9" customHeight="1" x14ac:dyDescent="0.25">
      <c r="A15" s="299" t="str">
        <f>'Kalk UHR KiGa Bajuwarenring'!A15</f>
        <v>Hauptgebäude</v>
      </c>
      <c r="B15" s="299" t="str">
        <f>'Kalk UHR KiGa Bajuwarenring'!B15</f>
        <v>EG/KG</v>
      </c>
      <c r="C15" s="299" t="str">
        <f>IF('Kalk UHR KiGa Bajuwarenring'!C15="","",'Kalk UHR KiGa Bajuwarenring'!C15)</f>
        <v>1.05</v>
      </c>
      <c r="D15" s="299" t="str">
        <f>'Kalk UHR KiGa Bajuwarenring'!D15</f>
        <v>Treppe /Flur</v>
      </c>
      <c r="E15" s="299" t="str">
        <f>'Kalk UHR KiGa Bajuwarenring'!E15</f>
        <v>Kautschuk</v>
      </c>
      <c r="F15" s="227" t="str">
        <f>'Kalk UHR KiGa Bajuwarenring'!F15</f>
        <v>F3-W5</v>
      </c>
      <c r="G15" s="227" t="str">
        <f t="shared" si="0"/>
        <v>F3-J0,5</v>
      </c>
      <c r="H15" s="126">
        <f>'Kalk UHR KiGa Bajuwarenring'!G15</f>
        <v>18.8</v>
      </c>
      <c r="I15" s="96" t="s">
        <v>549</v>
      </c>
      <c r="J15" s="323">
        <f>VLOOKUP(I15,Turnus!$H$9:$I$26,2,FALSE)</f>
        <v>0.5</v>
      </c>
      <c r="K15" s="126">
        <f t="shared" si="1"/>
        <v>9.4</v>
      </c>
      <c r="L15" s="127">
        <f>VLOOKUP($G15,'Leistungswerte GR Kigas'!$C$6:$F$43,4,FALSE)</f>
        <v>0</v>
      </c>
      <c r="M15" s="128">
        <f t="shared" si="5"/>
        <v>0</v>
      </c>
      <c r="N15" s="128">
        <f t="shared" si="2"/>
        <v>0</v>
      </c>
      <c r="O15" s="521">
        <f t="shared" si="6"/>
        <v>0</v>
      </c>
      <c r="P15" s="129">
        <f t="shared" si="3"/>
        <v>0</v>
      </c>
      <c r="Q15" s="130">
        <f t="shared" si="4"/>
        <v>0</v>
      </c>
    </row>
    <row r="16" spans="1:17" s="58" customFormat="1" ht="24.9" customHeight="1" x14ac:dyDescent="0.25">
      <c r="A16" s="299" t="str">
        <f>'Kalk UHR KiGa Bajuwarenring'!A16</f>
        <v>Hauptgebäude</v>
      </c>
      <c r="B16" s="299" t="str">
        <f>'Kalk UHR KiGa Bajuwarenring'!B16</f>
        <v>EG</v>
      </c>
      <c r="C16" s="299" t="str">
        <f>IF('Kalk UHR KiGa Bajuwarenring'!C16="","",'Kalk UHR KiGa Bajuwarenring'!C16)</f>
        <v>1.01</v>
      </c>
      <c r="D16" s="299" t="str">
        <f>'Kalk UHR KiGa Bajuwarenring'!D16</f>
        <v>Personalraum</v>
      </c>
      <c r="E16" s="299" t="str">
        <f>'Kalk UHR KiGa Bajuwarenring'!E16</f>
        <v>Linoleum</v>
      </c>
      <c r="F16" s="227" t="str">
        <f>'Kalk UHR KiGa Bajuwarenring'!F16</f>
        <v>A1-W3</v>
      </c>
      <c r="G16" s="227" t="str">
        <f t="shared" si="0"/>
        <v>A1-J0,5</v>
      </c>
      <c r="H16" s="126">
        <f>'Kalk UHR KiGa Bajuwarenring'!G16</f>
        <v>29.2</v>
      </c>
      <c r="I16" s="96" t="s">
        <v>549</v>
      </c>
      <c r="J16" s="323">
        <f>VLOOKUP(I16,Turnus!$H$9:$I$26,2,FALSE)</f>
        <v>0.5</v>
      </c>
      <c r="K16" s="126">
        <f t="shared" si="1"/>
        <v>14.6</v>
      </c>
      <c r="L16" s="127">
        <f>VLOOKUP($G16,'Leistungswerte GR Kigas'!$C$6:$F$43,4,FALSE)</f>
        <v>0</v>
      </c>
      <c r="M16" s="128">
        <f t="shared" si="5"/>
        <v>0</v>
      </c>
      <c r="N16" s="128">
        <f t="shared" si="2"/>
        <v>0</v>
      </c>
      <c r="O16" s="521">
        <f t="shared" si="6"/>
        <v>0</v>
      </c>
      <c r="P16" s="129">
        <f t="shared" si="3"/>
        <v>0</v>
      </c>
      <c r="Q16" s="130">
        <f t="shared" si="4"/>
        <v>0</v>
      </c>
    </row>
    <row r="17" spans="1:17" s="58" customFormat="1" ht="24.9" customHeight="1" x14ac:dyDescent="0.25">
      <c r="A17" s="299" t="str">
        <f>'Kalk UHR KiGa Bajuwarenring'!A17</f>
        <v>Hauptgebäude</v>
      </c>
      <c r="B17" s="299" t="str">
        <f>'Kalk UHR KiGa Bajuwarenring'!B17</f>
        <v>EG</v>
      </c>
      <c r="C17" s="299" t="str">
        <f>IF('Kalk UHR KiGa Bajuwarenring'!C17="","",'Kalk UHR KiGa Bajuwarenring'!C17)</f>
        <v>1.02</v>
      </c>
      <c r="D17" s="299" t="str">
        <f>'Kalk UHR KiGa Bajuwarenring'!D17</f>
        <v>Büro/Leitung</v>
      </c>
      <c r="E17" s="299" t="str">
        <f>'Kalk UHR KiGa Bajuwarenring'!E17</f>
        <v>Linoleum</v>
      </c>
      <c r="F17" s="227" t="str">
        <f>'Kalk UHR KiGa Bajuwarenring'!F17</f>
        <v>B1-W3</v>
      </c>
      <c r="G17" s="227" t="str">
        <f t="shared" si="0"/>
        <v>B1-J0,5</v>
      </c>
      <c r="H17" s="126">
        <f>'Kalk UHR KiGa Bajuwarenring'!G17</f>
        <v>23.9</v>
      </c>
      <c r="I17" s="96" t="s">
        <v>549</v>
      </c>
      <c r="J17" s="323">
        <f>VLOOKUP(I17,Turnus!$H$9:$I$26,2,FALSE)</f>
        <v>0.5</v>
      </c>
      <c r="K17" s="126">
        <f t="shared" si="1"/>
        <v>11.95</v>
      </c>
      <c r="L17" s="127">
        <f>VLOOKUP($G17,'Leistungswerte GR Kigas'!$C$6:$F$43,4,FALSE)</f>
        <v>0</v>
      </c>
      <c r="M17" s="128">
        <f t="shared" si="5"/>
        <v>0</v>
      </c>
      <c r="N17" s="128">
        <f t="shared" si="2"/>
        <v>0</v>
      </c>
      <c r="O17" s="521">
        <f t="shared" si="6"/>
        <v>0</v>
      </c>
      <c r="P17" s="129">
        <f t="shared" si="3"/>
        <v>0</v>
      </c>
      <c r="Q17" s="130">
        <f t="shared" si="4"/>
        <v>0</v>
      </c>
    </row>
    <row r="18" spans="1:17" s="58" customFormat="1" ht="24.9" customHeight="1" x14ac:dyDescent="0.25">
      <c r="A18" s="299" t="str">
        <f>'Kalk UHR KiGa Bajuwarenring'!A18</f>
        <v>Hauptgebäude</v>
      </c>
      <c r="B18" s="299" t="str">
        <f>'Kalk UHR KiGa Bajuwarenring'!B18</f>
        <v>EG</v>
      </c>
      <c r="C18" s="299" t="str">
        <f>IF('Kalk UHR KiGa Bajuwarenring'!C18="","",'Kalk UHR KiGa Bajuwarenring'!C18)</f>
        <v>1.04</v>
      </c>
      <c r="D18" s="299" t="str">
        <f>'Kalk UHR KiGa Bajuwarenring'!D18</f>
        <v>Pers.-WC</v>
      </c>
      <c r="E18" s="299" t="str">
        <f>'Kalk UHR KiGa Bajuwarenring'!E18</f>
        <v>Fliesen</v>
      </c>
      <c r="F18" s="227" t="str">
        <f>'Kalk UHR KiGa Bajuwarenring'!F18</f>
        <v>S1-W5</v>
      </c>
      <c r="G18" s="227" t="str">
        <f t="shared" si="0"/>
        <v>S1-J1</v>
      </c>
      <c r="H18" s="126">
        <f>'Kalk UHR KiGa Bajuwarenring'!G18</f>
        <v>5.8</v>
      </c>
      <c r="I18" s="96" t="s">
        <v>54</v>
      </c>
      <c r="J18" s="323">
        <f>VLOOKUP(I18,Turnus!$H$9:$I$26,2,FALSE)</f>
        <v>1</v>
      </c>
      <c r="K18" s="126">
        <f t="shared" si="1"/>
        <v>5.8</v>
      </c>
      <c r="L18" s="127">
        <f>VLOOKUP($G18,'Leistungswerte GR Kigas'!$C$6:$F$43,4,FALSE)</f>
        <v>0</v>
      </c>
      <c r="M18" s="128">
        <f t="shared" si="5"/>
        <v>0</v>
      </c>
      <c r="N18" s="128">
        <f t="shared" si="2"/>
        <v>0</v>
      </c>
      <c r="O18" s="521">
        <f t="shared" si="6"/>
        <v>0</v>
      </c>
      <c r="P18" s="129">
        <f t="shared" si="3"/>
        <v>0</v>
      </c>
      <c r="Q18" s="130">
        <f t="shared" si="4"/>
        <v>0</v>
      </c>
    </row>
    <row r="19" spans="1:17" s="58" customFormat="1" ht="24.9" customHeight="1" x14ac:dyDescent="0.25">
      <c r="A19" s="299" t="str">
        <f>'Kalk UHR KiGa Bajuwarenring'!A19</f>
        <v>Hauptgebäude</v>
      </c>
      <c r="B19" s="299" t="str">
        <f>'Kalk UHR KiGa Bajuwarenring'!B19</f>
        <v>EG</v>
      </c>
      <c r="C19" s="299" t="str">
        <f>IF('Kalk UHR KiGa Bajuwarenring'!C19="","",'Kalk UHR KiGa Bajuwarenring'!C19)</f>
        <v/>
      </c>
      <c r="D19" s="299" t="str">
        <f>'Kalk UHR KiGa Bajuwarenring'!D19</f>
        <v>Putzraum</v>
      </c>
      <c r="E19" s="299">
        <f>'Kalk UHR KiGa Bajuwarenring'!E19</f>
        <v>0</v>
      </c>
      <c r="F19" s="227" t="str">
        <f>'Kalk UHR KiGa Bajuwarenring'!F19</f>
        <v>Z-kR</v>
      </c>
      <c r="G19" s="227" t="str">
        <f t="shared" si="0"/>
        <v>Z--kR</v>
      </c>
      <c r="H19" s="126">
        <f>'Kalk UHR KiGa Bajuwarenring'!G19</f>
        <v>5</v>
      </c>
      <c r="I19" s="96" t="s">
        <v>68</v>
      </c>
      <c r="J19" s="323">
        <f>VLOOKUP(I19,Turnus!$H$9:$I$26,2,FALSE)</f>
        <v>0</v>
      </c>
      <c r="K19" s="126">
        <f t="shared" si="1"/>
        <v>0</v>
      </c>
      <c r="L19" s="127">
        <f>VLOOKUP($G19,'Leistungswerte GR Kigas'!$C$6:$F$43,4,FALSE)</f>
        <v>0</v>
      </c>
      <c r="M19" s="128">
        <f t="shared" si="5"/>
        <v>0</v>
      </c>
      <c r="N19" s="128">
        <f t="shared" si="2"/>
        <v>0</v>
      </c>
      <c r="O19" s="521">
        <f t="shared" si="6"/>
        <v>0</v>
      </c>
      <c r="P19" s="129">
        <f t="shared" si="3"/>
        <v>0</v>
      </c>
      <c r="Q19" s="130">
        <f t="shared" si="4"/>
        <v>0</v>
      </c>
    </row>
    <row r="20" spans="1:17" s="58" customFormat="1" ht="24.9" customHeight="1" x14ac:dyDescent="0.25">
      <c r="A20" s="299" t="str">
        <f>'Kalk UHR KiGa Bajuwarenring'!A20</f>
        <v>Hauptgebäude</v>
      </c>
      <c r="B20" s="299" t="str">
        <f>'Kalk UHR KiGa Bajuwarenring'!B20</f>
        <v>EG</v>
      </c>
      <c r="C20" s="299" t="str">
        <f>IF('Kalk UHR KiGa Bajuwarenring'!C20="","",'Kalk UHR KiGa Bajuwarenring'!C20)</f>
        <v>1.07</v>
      </c>
      <c r="D20" s="299" t="str">
        <f>'Kalk UHR KiGa Bajuwarenring'!D20</f>
        <v>Multifkt.-Raum I</v>
      </c>
      <c r="E20" s="299" t="str">
        <f>'Kalk UHR KiGa Bajuwarenring'!E20</f>
        <v>Linoleum</v>
      </c>
      <c r="F20" s="227" t="str">
        <f>'Kalk UHR KiGa Bajuwarenring'!F20</f>
        <v>G1-W5</v>
      </c>
      <c r="G20" s="227" t="str">
        <f t="shared" si="0"/>
        <v>G1-J0,5</v>
      </c>
      <c r="H20" s="126">
        <f>'Kalk UHR KiGa Bajuwarenring'!G20</f>
        <v>44.9</v>
      </c>
      <c r="I20" s="96" t="s">
        <v>549</v>
      </c>
      <c r="J20" s="323">
        <f>VLOOKUP(I20,Turnus!$H$9:$I$26,2,FALSE)</f>
        <v>0.5</v>
      </c>
      <c r="K20" s="126">
        <f t="shared" si="1"/>
        <v>22.45</v>
      </c>
      <c r="L20" s="127">
        <f>VLOOKUP($G20,'Leistungswerte GR Kigas'!$C$6:$F$43,4,FALSE)</f>
        <v>0</v>
      </c>
      <c r="M20" s="128">
        <f t="shared" si="5"/>
        <v>0</v>
      </c>
      <c r="N20" s="128">
        <f t="shared" si="2"/>
        <v>0</v>
      </c>
      <c r="O20" s="521">
        <f t="shared" si="6"/>
        <v>0</v>
      </c>
      <c r="P20" s="129">
        <f t="shared" si="3"/>
        <v>0</v>
      </c>
      <c r="Q20" s="130">
        <f t="shared" si="4"/>
        <v>0</v>
      </c>
    </row>
    <row r="21" spans="1:17" s="58" customFormat="1" ht="24.9" customHeight="1" x14ac:dyDescent="0.25">
      <c r="A21" s="299" t="str">
        <f>'Kalk UHR KiGa Bajuwarenring'!A21</f>
        <v>Hauptgebäude</v>
      </c>
      <c r="B21" s="299" t="str">
        <f>'Kalk UHR KiGa Bajuwarenring'!B21</f>
        <v>EG</v>
      </c>
      <c r="C21" s="299" t="str">
        <f>IF('Kalk UHR KiGa Bajuwarenring'!C21="","",'Kalk UHR KiGa Bajuwarenring'!C21)</f>
        <v>1.08</v>
      </c>
      <c r="D21" s="299" t="str">
        <f>'Kalk UHR KiGa Bajuwarenring'!D21</f>
        <v>Multifkt.-Raum II</v>
      </c>
      <c r="E21" s="299" t="str">
        <f>'Kalk UHR KiGa Bajuwarenring'!E21</f>
        <v>Linoleum</v>
      </c>
      <c r="F21" s="227" t="str">
        <f>'Kalk UHR KiGa Bajuwarenring'!F21</f>
        <v>G1-W5</v>
      </c>
      <c r="G21" s="227" t="str">
        <f t="shared" ref="G21" si="7">CONCATENATE((LEFT(F21,2)),"-",I21)</f>
        <v>G1-J0,5</v>
      </c>
      <c r="H21" s="126">
        <f>'Kalk UHR KiGa Bajuwarenring'!G21</f>
        <v>29.5</v>
      </c>
      <c r="I21" s="96" t="s">
        <v>549</v>
      </c>
      <c r="J21" s="323">
        <f>VLOOKUP(I21,Turnus!$H$9:$I$26,2,FALSE)</f>
        <v>0.5</v>
      </c>
      <c r="K21" s="126">
        <f t="shared" ref="K21" si="8">+H21*J21</f>
        <v>14.75</v>
      </c>
      <c r="L21" s="127">
        <f>VLOOKUP($G21,'Leistungswerte GR Kigas'!$C$6:$F$43,4,FALSE)</f>
        <v>0</v>
      </c>
      <c r="M21" s="128">
        <f t="shared" ref="M21" si="9">IF(ISERROR(H21/L21),0,H21/L21)</f>
        <v>0</v>
      </c>
      <c r="N21" s="128">
        <f t="shared" ref="N21" si="10">IF(ISERROR(K21/L21),0,K21/L21)</f>
        <v>0</v>
      </c>
      <c r="O21" s="521">
        <f t="shared" si="6"/>
        <v>0</v>
      </c>
      <c r="P21" s="129">
        <f t="shared" ref="P21" si="11">IF(ISERROR(H21/L21*O21),0,H21/L21*O21)</f>
        <v>0</v>
      </c>
      <c r="Q21" s="130">
        <f t="shared" ref="Q21" si="12">+N21*O21</f>
        <v>0</v>
      </c>
    </row>
    <row r="22" spans="1:17" s="58" customFormat="1" ht="24.9" customHeight="1" x14ac:dyDescent="0.25">
      <c r="A22" s="299" t="str">
        <f>'Kalk UHR KiGa Bajuwarenring'!A22</f>
        <v>Hauptgebäude</v>
      </c>
      <c r="B22" s="299" t="str">
        <f>'Kalk UHR KiGa Bajuwarenring'!B22</f>
        <v>EG</v>
      </c>
      <c r="C22" s="299" t="str">
        <f>IF('Kalk UHR KiGa Bajuwarenring'!C22="","",'Kalk UHR KiGa Bajuwarenring'!C22)</f>
        <v>1.10</v>
      </c>
      <c r="D22" s="299" t="str">
        <f>'Kalk UHR KiGa Bajuwarenring'!D22</f>
        <v>Küche / Kinderküche</v>
      </c>
      <c r="E22" s="299" t="str">
        <f>'Kalk UHR KiGa Bajuwarenring'!E22</f>
        <v>Fliesen</v>
      </c>
      <c r="F22" s="227" t="str">
        <f>'Kalk UHR KiGa Bajuwarenring'!F22</f>
        <v>K1-W5</v>
      </c>
      <c r="G22" s="227" t="str">
        <f t="shared" si="0"/>
        <v>K1-J1</v>
      </c>
      <c r="H22" s="126">
        <f>'Kalk UHR KiGa Bajuwarenring'!G22</f>
        <v>36.299999999999997</v>
      </c>
      <c r="I22" s="96" t="s">
        <v>54</v>
      </c>
      <c r="J22" s="323">
        <f>VLOOKUP(I22,Turnus!$H$9:$I$26,2,FALSE)</f>
        <v>1</v>
      </c>
      <c r="K22" s="126">
        <f t="shared" si="1"/>
        <v>36.299999999999997</v>
      </c>
      <c r="L22" s="127">
        <f>VLOOKUP($G22,'Leistungswerte GR Kigas'!$C$6:$F$43,4,FALSE)</f>
        <v>0</v>
      </c>
      <c r="M22" s="128">
        <f t="shared" si="5"/>
        <v>0</v>
      </c>
      <c r="N22" s="128">
        <f t="shared" si="2"/>
        <v>0</v>
      </c>
      <c r="O22" s="521">
        <f t="shared" si="6"/>
        <v>0</v>
      </c>
      <c r="P22" s="129">
        <f t="shared" si="3"/>
        <v>0</v>
      </c>
      <c r="Q22" s="130">
        <f t="shared" si="4"/>
        <v>0</v>
      </c>
    </row>
    <row r="23" spans="1:17" s="58" customFormat="1" ht="24.9" customHeight="1" x14ac:dyDescent="0.25">
      <c r="A23" s="299" t="str">
        <f>'Kalk UHR KiGa Bajuwarenring'!A23</f>
        <v>Hauptgebäude</v>
      </c>
      <c r="B23" s="299" t="str">
        <f>'Kalk UHR KiGa Bajuwarenring'!B23</f>
        <v>EG</v>
      </c>
      <c r="C23" s="299" t="str">
        <f>IF('Kalk UHR KiGa Bajuwarenring'!C23="","",'Kalk UHR KiGa Bajuwarenring'!C23)</f>
        <v>1.11</v>
      </c>
      <c r="D23" s="299" t="str">
        <f>'Kalk UHR KiGa Bajuwarenring'!D23</f>
        <v>Vorratsraum</v>
      </c>
      <c r="E23" s="299" t="str">
        <f>'Kalk UHR KiGa Bajuwarenring'!E23</f>
        <v>Fliesen</v>
      </c>
      <c r="F23" s="227" t="str">
        <f>'Kalk UHR KiGa Bajuwarenring'!F23</f>
        <v>L1-W5</v>
      </c>
      <c r="G23" s="227" t="str">
        <f t="shared" si="0"/>
        <v>L1-J0,5</v>
      </c>
      <c r="H23" s="126">
        <f>'Kalk UHR KiGa Bajuwarenring'!G23</f>
        <v>19.3</v>
      </c>
      <c r="I23" s="96" t="s">
        <v>549</v>
      </c>
      <c r="J23" s="323">
        <f>VLOOKUP(I23,Turnus!$H$9:$I$26,2,FALSE)</f>
        <v>0.5</v>
      </c>
      <c r="K23" s="126">
        <f t="shared" si="1"/>
        <v>9.65</v>
      </c>
      <c r="L23" s="127">
        <f>VLOOKUP($G23,'Leistungswerte GR Kigas'!$C$6:$F$43,4,FALSE)</f>
        <v>0</v>
      </c>
      <c r="M23" s="128">
        <f t="shared" si="5"/>
        <v>0</v>
      </c>
      <c r="N23" s="128">
        <f t="shared" si="2"/>
        <v>0</v>
      </c>
      <c r="O23" s="521">
        <f t="shared" si="6"/>
        <v>0</v>
      </c>
      <c r="P23" s="129">
        <f t="shared" si="3"/>
        <v>0</v>
      </c>
      <c r="Q23" s="130">
        <f t="shared" si="4"/>
        <v>0</v>
      </c>
    </row>
    <row r="24" spans="1:17" s="58" customFormat="1" ht="24.9" customHeight="1" x14ac:dyDescent="0.25">
      <c r="A24" s="299" t="str">
        <f>'Kalk UHR KiGa Bajuwarenring'!A24</f>
        <v>Hauptgebäude</v>
      </c>
      <c r="B24" s="299" t="str">
        <f>'Kalk UHR KiGa Bajuwarenring'!B24</f>
        <v>EG</v>
      </c>
      <c r="C24" s="299" t="str">
        <f>IF('Kalk UHR KiGa Bajuwarenring'!C24="","",'Kalk UHR KiGa Bajuwarenring'!C24)</f>
        <v>1.12</v>
      </c>
      <c r="D24" s="299" t="str">
        <f>'Kalk UHR KiGa Bajuwarenring'!D24</f>
        <v>Beh.-WC</v>
      </c>
      <c r="E24" s="299" t="str">
        <f>'Kalk UHR KiGa Bajuwarenring'!E24</f>
        <v>Fliesen</v>
      </c>
      <c r="F24" s="227" t="str">
        <f>'Kalk UHR KiGa Bajuwarenring'!F24</f>
        <v>S1-W5</v>
      </c>
      <c r="G24" s="227" t="str">
        <f t="shared" si="0"/>
        <v>S1-J1</v>
      </c>
      <c r="H24" s="126">
        <f>'Kalk UHR KiGa Bajuwarenring'!G24</f>
        <v>7.5</v>
      </c>
      <c r="I24" s="96" t="s">
        <v>54</v>
      </c>
      <c r="J24" s="323">
        <f>VLOOKUP(I24,Turnus!$H$9:$I$26,2,FALSE)</f>
        <v>1</v>
      </c>
      <c r="K24" s="126">
        <f t="shared" si="1"/>
        <v>7.5</v>
      </c>
      <c r="L24" s="127">
        <f>VLOOKUP($G24,'Leistungswerte GR Kigas'!$C$6:$F$43,4,FALSE)</f>
        <v>0</v>
      </c>
      <c r="M24" s="128">
        <f t="shared" si="5"/>
        <v>0</v>
      </c>
      <c r="N24" s="128">
        <f t="shared" si="2"/>
        <v>0</v>
      </c>
      <c r="O24" s="521">
        <f t="shared" si="6"/>
        <v>0</v>
      </c>
      <c r="P24" s="129">
        <f t="shared" si="3"/>
        <v>0</v>
      </c>
      <c r="Q24" s="130">
        <f t="shared" si="4"/>
        <v>0</v>
      </c>
    </row>
    <row r="25" spans="1:17" s="58" customFormat="1" ht="24.9" customHeight="1" x14ac:dyDescent="0.25">
      <c r="A25" s="299" t="str">
        <f>'Kalk UHR KiGa Bajuwarenring'!A25</f>
        <v>Hauptgebäude</v>
      </c>
      <c r="B25" s="299" t="str">
        <f>'Kalk UHR KiGa Bajuwarenring'!B25</f>
        <v>EG</v>
      </c>
      <c r="C25" s="299" t="str">
        <f>IF('Kalk UHR KiGa Bajuwarenring'!C25="","",'Kalk UHR KiGa Bajuwarenring'!C25)</f>
        <v>1.13</v>
      </c>
      <c r="D25" s="299" t="str">
        <f>'Kalk UHR KiGa Bajuwarenring'!D25</f>
        <v>Wäscheraum</v>
      </c>
      <c r="E25" s="299" t="str">
        <f>'Kalk UHR KiGa Bajuwarenring'!E25</f>
        <v>Fliesen</v>
      </c>
      <c r="F25" s="227" t="str">
        <f>'Kalk UHR KiGa Bajuwarenring'!F25</f>
        <v>L1-W1</v>
      </c>
      <c r="G25" s="227" t="str">
        <f t="shared" si="0"/>
        <v>L1-J0,5</v>
      </c>
      <c r="H25" s="126">
        <f>'Kalk UHR KiGa Bajuwarenring'!G25</f>
        <v>7.5</v>
      </c>
      <c r="I25" s="96" t="s">
        <v>549</v>
      </c>
      <c r="J25" s="323">
        <f>VLOOKUP(I25,Turnus!$H$9:$I$26,2,FALSE)</f>
        <v>0.5</v>
      </c>
      <c r="K25" s="126">
        <f t="shared" si="1"/>
        <v>3.75</v>
      </c>
      <c r="L25" s="127">
        <f>VLOOKUP($G25,'Leistungswerte GR Kigas'!$C$6:$F$43,4,FALSE)</f>
        <v>0</v>
      </c>
      <c r="M25" s="128">
        <f t="shared" si="5"/>
        <v>0</v>
      </c>
      <c r="N25" s="128">
        <f t="shared" si="2"/>
        <v>0</v>
      </c>
      <c r="O25" s="521">
        <f t="shared" si="6"/>
        <v>0</v>
      </c>
      <c r="P25" s="129">
        <f t="shared" si="3"/>
        <v>0</v>
      </c>
      <c r="Q25" s="130">
        <f t="shared" si="4"/>
        <v>0</v>
      </c>
    </row>
    <row r="26" spans="1:17" s="58" customFormat="1" ht="24.9" customHeight="1" x14ac:dyDescent="0.25">
      <c r="A26" s="299" t="str">
        <f>'Kalk UHR KiGa Bajuwarenring'!A26</f>
        <v>Hauptgebäude</v>
      </c>
      <c r="B26" s="299" t="str">
        <f>'Kalk UHR KiGa Bajuwarenring'!B26</f>
        <v>EG</v>
      </c>
      <c r="C26" s="299" t="str">
        <f>IF('Kalk UHR KiGa Bajuwarenring'!C26="","",'Kalk UHR KiGa Bajuwarenring'!C26)</f>
        <v>1.14</v>
      </c>
      <c r="D26" s="299" t="str">
        <f>'Kalk UHR KiGa Bajuwarenring'!D26</f>
        <v>Gruppen-Nebenraum</v>
      </c>
      <c r="E26" s="299" t="str">
        <f>'Kalk UHR KiGa Bajuwarenring'!E26</f>
        <v>Linoleum</v>
      </c>
      <c r="F26" s="227" t="str">
        <f>'Kalk UHR KiGa Bajuwarenring'!F26</f>
        <v>G1-W5</v>
      </c>
      <c r="G26" s="227" t="str">
        <f t="shared" si="0"/>
        <v>G1-J0,5</v>
      </c>
      <c r="H26" s="126">
        <f>'Kalk UHR KiGa Bajuwarenring'!G26</f>
        <v>30.5</v>
      </c>
      <c r="I26" s="96" t="s">
        <v>549</v>
      </c>
      <c r="J26" s="323">
        <f>VLOOKUP(I26,Turnus!$H$9:$I$26,2,FALSE)</f>
        <v>0.5</v>
      </c>
      <c r="K26" s="126">
        <f t="shared" si="1"/>
        <v>15.25</v>
      </c>
      <c r="L26" s="127">
        <f>VLOOKUP($G26,'Leistungswerte GR Kigas'!$C$6:$F$43,4,FALSE)</f>
        <v>0</v>
      </c>
      <c r="M26" s="128">
        <f t="shared" si="5"/>
        <v>0</v>
      </c>
      <c r="N26" s="128">
        <f t="shared" si="2"/>
        <v>0</v>
      </c>
      <c r="O26" s="521">
        <f t="shared" si="6"/>
        <v>0</v>
      </c>
      <c r="P26" s="129">
        <f t="shared" si="3"/>
        <v>0</v>
      </c>
      <c r="Q26" s="130">
        <f t="shared" si="4"/>
        <v>0</v>
      </c>
    </row>
    <row r="27" spans="1:17" s="58" customFormat="1" ht="24.9" customHeight="1" x14ac:dyDescent="0.25">
      <c r="A27" s="299" t="str">
        <f>'Kalk UHR KiGa Bajuwarenring'!A27</f>
        <v>Hauptgebäude</v>
      </c>
      <c r="B27" s="299" t="str">
        <f>'Kalk UHR KiGa Bajuwarenring'!B27</f>
        <v>EG</v>
      </c>
      <c r="C27" s="299" t="str">
        <f>IF('Kalk UHR KiGa Bajuwarenring'!C27="","",'Kalk UHR KiGa Bajuwarenring'!C27)</f>
        <v>1.17</v>
      </c>
      <c r="D27" s="299" t="str">
        <f>'Kalk UHR KiGa Bajuwarenring'!D27</f>
        <v>Kinderkrippen-Gruppenraum</v>
      </c>
      <c r="E27" s="299" t="str">
        <f>'Kalk UHR KiGa Bajuwarenring'!E27</f>
        <v>Linoleum</v>
      </c>
      <c r="F27" s="227" t="str">
        <f>'Kalk UHR KiGa Bajuwarenring'!F27</f>
        <v>G1-W5</v>
      </c>
      <c r="G27" s="227" t="str">
        <f t="shared" si="0"/>
        <v>G1-J0,5</v>
      </c>
      <c r="H27" s="126">
        <f>'Kalk UHR KiGa Bajuwarenring'!G27</f>
        <v>54.5</v>
      </c>
      <c r="I27" s="96" t="s">
        <v>549</v>
      </c>
      <c r="J27" s="323">
        <f>VLOOKUP(I27,Turnus!$H$9:$I$26,2,FALSE)</f>
        <v>0.5</v>
      </c>
      <c r="K27" s="126">
        <f t="shared" si="1"/>
        <v>27.25</v>
      </c>
      <c r="L27" s="127">
        <f>VLOOKUP($G27,'Leistungswerte GR Kigas'!$C$6:$F$43,4,FALSE)</f>
        <v>0</v>
      </c>
      <c r="M27" s="128">
        <f t="shared" si="5"/>
        <v>0</v>
      </c>
      <c r="N27" s="128">
        <f t="shared" si="2"/>
        <v>0</v>
      </c>
      <c r="O27" s="521">
        <f t="shared" si="6"/>
        <v>0</v>
      </c>
      <c r="P27" s="129">
        <f t="shared" si="3"/>
        <v>0</v>
      </c>
      <c r="Q27" s="130">
        <f t="shared" si="4"/>
        <v>0</v>
      </c>
    </row>
    <row r="28" spans="1:17" s="58" customFormat="1" ht="24.9" customHeight="1" x14ac:dyDescent="0.25">
      <c r="A28" s="299" t="str">
        <f>'Kalk UHR KiGa Bajuwarenring'!A28</f>
        <v>Hauptgebäude</v>
      </c>
      <c r="B28" s="299" t="str">
        <f>'Kalk UHR KiGa Bajuwarenring'!B28</f>
        <v>EG</v>
      </c>
      <c r="C28" s="299" t="str">
        <f>IF('Kalk UHR KiGa Bajuwarenring'!C28="","",'Kalk UHR KiGa Bajuwarenring'!C28)</f>
        <v>1.18</v>
      </c>
      <c r="D28" s="299" t="str">
        <f>'Kalk UHR KiGa Bajuwarenring'!D28</f>
        <v>Kindergarten-Gruppenraum</v>
      </c>
      <c r="E28" s="299" t="str">
        <f>'Kalk UHR KiGa Bajuwarenring'!E28</f>
        <v>Linoleum</v>
      </c>
      <c r="F28" s="227" t="str">
        <f>'Kalk UHR KiGa Bajuwarenring'!F28</f>
        <v>G1-W5</v>
      </c>
      <c r="G28" s="227" t="str">
        <f t="shared" si="0"/>
        <v>G1-J0,5</v>
      </c>
      <c r="H28" s="126">
        <f>'Kalk UHR KiGa Bajuwarenring'!G28</f>
        <v>54.5</v>
      </c>
      <c r="I28" s="96" t="s">
        <v>549</v>
      </c>
      <c r="J28" s="323">
        <f>VLOOKUP(I28,Turnus!$H$9:$I$26,2,FALSE)</f>
        <v>0.5</v>
      </c>
      <c r="K28" s="126">
        <f t="shared" si="1"/>
        <v>27.25</v>
      </c>
      <c r="L28" s="127">
        <f>VLOOKUP($G28,'Leistungswerte GR Kigas'!$C$6:$F$43,4,FALSE)</f>
        <v>0</v>
      </c>
      <c r="M28" s="128">
        <f t="shared" si="5"/>
        <v>0</v>
      </c>
      <c r="N28" s="128">
        <f t="shared" si="2"/>
        <v>0</v>
      </c>
      <c r="O28" s="521">
        <f t="shared" si="6"/>
        <v>0</v>
      </c>
      <c r="P28" s="129">
        <f t="shared" si="3"/>
        <v>0</v>
      </c>
      <c r="Q28" s="130">
        <f t="shared" si="4"/>
        <v>0</v>
      </c>
    </row>
    <row r="29" spans="1:17" s="58" customFormat="1" ht="24.9" customHeight="1" x14ac:dyDescent="0.25">
      <c r="A29" s="299" t="str">
        <f>'Kalk UHR KiGa Bajuwarenring'!A29</f>
        <v>Hauptgebäude</v>
      </c>
      <c r="B29" s="299" t="str">
        <f>'Kalk UHR KiGa Bajuwarenring'!B29</f>
        <v>EG</v>
      </c>
      <c r="C29" s="299" t="str">
        <f>IF('Kalk UHR KiGa Bajuwarenring'!C29="","",'Kalk UHR KiGa Bajuwarenring'!C29)</f>
        <v>1.21</v>
      </c>
      <c r="D29" s="299" t="str">
        <f>'Kalk UHR KiGa Bajuwarenring'!D29</f>
        <v>Gruppen-Nebenraum</v>
      </c>
      <c r="E29" s="299" t="str">
        <f>'Kalk UHR KiGa Bajuwarenring'!E29</f>
        <v>Linoleum</v>
      </c>
      <c r="F29" s="227" t="str">
        <f>'Kalk UHR KiGa Bajuwarenring'!F29</f>
        <v>G1-W5</v>
      </c>
      <c r="G29" s="227" t="str">
        <f t="shared" si="0"/>
        <v>G1-J0,5</v>
      </c>
      <c r="H29" s="126">
        <f>'Kalk UHR KiGa Bajuwarenring'!G29</f>
        <v>31.3</v>
      </c>
      <c r="I29" s="96" t="s">
        <v>549</v>
      </c>
      <c r="J29" s="323">
        <f>VLOOKUP(I29,Turnus!$H$9:$I$26,2,FALSE)</f>
        <v>0.5</v>
      </c>
      <c r="K29" s="126">
        <f t="shared" si="1"/>
        <v>15.65</v>
      </c>
      <c r="L29" s="127">
        <f>VLOOKUP($G29,'Leistungswerte GR Kigas'!$C$6:$F$43,4,FALSE)</f>
        <v>0</v>
      </c>
      <c r="M29" s="128">
        <f t="shared" si="5"/>
        <v>0</v>
      </c>
      <c r="N29" s="128">
        <f t="shared" si="2"/>
        <v>0</v>
      </c>
      <c r="O29" s="521">
        <f t="shared" si="6"/>
        <v>0</v>
      </c>
      <c r="P29" s="129">
        <f t="shared" si="3"/>
        <v>0</v>
      </c>
      <c r="Q29" s="130">
        <f t="shared" si="4"/>
        <v>0</v>
      </c>
    </row>
    <row r="30" spans="1:17" s="58" customFormat="1" ht="24.9" customHeight="1" x14ac:dyDescent="0.25">
      <c r="A30" s="299" t="str">
        <f>'Kalk UHR KiGa Bajuwarenring'!A30</f>
        <v>Hauptgebäude</v>
      </c>
      <c r="B30" s="299" t="str">
        <f>'Kalk UHR KiGa Bajuwarenring'!B30</f>
        <v>EG</v>
      </c>
      <c r="C30" s="299" t="str">
        <f>IF('Kalk UHR KiGa Bajuwarenring'!C30="","",'Kalk UHR KiGa Bajuwarenring'!C30)</f>
        <v>1.22</v>
      </c>
      <c r="D30" s="299" t="str">
        <f>'Kalk UHR KiGa Bajuwarenring'!D30</f>
        <v>Bad/WC</v>
      </c>
      <c r="E30" s="299" t="str">
        <f>'Kalk UHR KiGa Bajuwarenring'!E30</f>
        <v>Fliesen</v>
      </c>
      <c r="F30" s="227" t="str">
        <f>'Kalk UHR KiGa Bajuwarenring'!F30</f>
        <v>S1-W5</v>
      </c>
      <c r="G30" s="227" t="str">
        <f t="shared" si="0"/>
        <v>S1-J1</v>
      </c>
      <c r="H30" s="126">
        <f>'Kalk UHR KiGa Bajuwarenring'!G30</f>
        <v>36.5</v>
      </c>
      <c r="I30" s="96" t="s">
        <v>54</v>
      </c>
      <c r="J30" s="323">
        <f>VLOOKUP(I30,Turnus!$H$9:$I$26,2,FALSE)</f>
        <v>1</v>
      </c>
      <c r="K30" s="126">
        <f t="shared" si="1"/>
        <v>36.5</v>
      </c>
      <c r="L30" s="127">
        <f>VLOOKUP($G30,'Leistungswerte GR Kigas'!$C$6:$F$43,4,FALSE)</f>
        <v>0</v>
      </c>
      <c r="M30" s="128">
        <f t="shared" si="5"/>
        <v>0</v>
      </c>
      <c r="N30" s="128">
        <f t="shared" si="2"/>
        <v>0</v>
      </c>
      <c r="O30" s="521">
        <f t="shared" si="6"/>
        <v>0</v>
      </c>
      <c r="P30" s="129">
        <f t="shared" si="3"/>
        <v>0</v>
      </c>
      <c r="Q30" s="130">
        <f t="shared" si="4"/>
        <v>0</v>
      </c>
    </row>
    <row r="31" spans="1:17" s="58" customFormat="1" ht="24.9" customHeight="1" x14ac:dyDescent="0.25">
      <c r="A31" s="299" t="str">
        <f>'Kalk UHR KiGa Bajuwarenring'!A31</f>
        <v>Hauptgebäude</v>
      </c>
      <c r="B31" s="299" t="str">
        <f>'Kalk UHR KiGa Bajuwarenring'!B31</f>
        <v>EG</v>
      </c>
      <c r="C31" s="299" t="str">
        <f>IF('Kalk UHR KiGa Bajuwarenring'!C31="","",'Kalk UHR KiGa Bajuwarenring'!C31)</f>
        <v>1.23</v>
      </c>
      <c r="D31" s="299" t="str">
        <f>'Kalk UHR KiGa Bajuwarenring'!D31</f>
        <v>Gruppen-Nebenraum</v>
      </c>
      <c r="E31" s="299" t="str">
        <f>'Kalk UHR KiGa Bajuwarenring'!E31</f>
        <v>Linoleum</v>
      </c>
      <c r="F31" s="227" t="str">
        <f>'Kalk UHR KiGa Bajuwarenring'!F31</f>
        <v>G1-W5</v>
      </c>
      <c r="G31" s="227" t="str">
        <f t="shared" si="0"/>
        <v>G1-J0,5</v>
      </c>
      <c r="H31" s="126">
        <f>'Kalk UHR KiGa Bajuwarenring'!G31</f>
        <v>31.1</v>
      </c>
      <c r="I31" s="96" t="s">
        <v>549</v>
      </c>
      <c r="J31" s="323">
        <f>VLOOKUP(I31,Turnus!$H$9:$I$26,2,FALSE)</f>
        <v>0.5</v>
      </c>
      <c r="K31" s="126">
        <f t="shared" si="1"/>
        <v>15.55</v>
      </c>
      <c r="L31" s="127">
        <f>VLOOKUP($G31,'Leistungswerte GR Kigas'!$C$6:$F$43,4,FALSE)</f>
        <v>0</v>
      </c>
      <c r="M31" s="128">
        <f t="shared" si="5"/>
        <v>0</v>
      </c>
      <c r="N31" s="128">
        <f t="shared" si="2"/>
        <v>0</v>
      </c>
      <c r="O31" s="521">
        <f t="shared" si="6"/>
        <v>0</v>
      </c>
      <c r="P31" s="129">
        <f t="shared" si="3"/>
        <v>0</v>
      </c>
      <c r="Q31" s="130">
        <f t="shared" si="4"/>
        <v>0</v>
      </c>
    </row>
    <row r="32" spans="1:17" s="58" customFormat="1" ht="24.9" customHeight="1" x14ac:dyDescent="0.25">
      <c r="A32" s="299" t="str">
        <f>'Kalk UHR KiGa Bajuwarenring'!A32</f>
        <v>Hauptgebäude</v>
      </c>
      <c r="B32" s="299" t="str">
        <f>'Kalk UHR KiGa Bajuwarenring'!B32</f>
        <v>EG</v>
      </c>
      <c r="C32" s="299" t="str">
        <f>IF('Kalk UHR KiGa Bajuwarenring'!C32="","",'Kalk UHR KiGa Bajuwarenring'!C32)</f>
        <v>1.26</v>
      </c>
      <c r="D32" s="299" t="str">
        <f>'Kalk UHR KiGa Bajuwarenring'!D32</f>
        <v>Kinderkrippen-Gruppenraum</v>
      </c>
      <c r="E32" s="299" t="str">
        <f>'Kalk UHR KiGa Bajuwarenring'!E32</f>
        <v>Linoleum</v>
      </c>
      <c r="F32" s="227" t="str">
        <f>'Kalk UHR KiGa Bajuwarenring'!F32</f>
        <v>G1-W5</v>
      </c>
      <c r="G32" s="227" t="str">
        <f t="shared" si="0"/>
        <v>G1-J0,5</v>
      </c>
      <c r="H32" s="126">
        <f>'Kalk UHR KiGa Bajuwarenring'!G32</f>
        <v>54.5</v>
      </c>
      <c r="I32" s="96" t="s">
        <v>549</v>
      </c>
      <c r="J32" s="323">
        <f>VLOOKUP(I32,Turnus!$H$9:$I$26,2,FALSE)</f>
        <v>0.5</v>
      </c>
      <c r="K32" s="126">
        <f t="shared" si="1"/>
        <v>27.25</v>
      </c>
      <c r="L32" s="127">
        <f>VLOOKUP($G32,'Leistungswerte GR Kigas'!$C$6:$F$43,4,FALSE)</f>
        <v>0</v>
      </c>
      <c r="M32" s="128">
        <f t="shared" si="5"/>
        <v>0</v>
      </c>
      <c r="N32" s="128">
        <f t="shared" si="2"/>
        <v>0</v>
      </c>
      <c r="O32" s="521">
        <f t="shared" si="6"/>
        <v>0</v>
      </c>
      <c r="P32" s="129">
        <f t="shared" si="3"/>
        <v>0</v>
      </c>
      <c r="Q32" s="130">
        <f t="shared" si="4"/>
        <v>0</v>
      </c>
    </row>
    <row r="33" spans="1:17" s="58" customFormat="1" ht="24.9" customHeight="1" x14ac:dyDescent="0.25">
      <c r="A33" s="299" t="str">
        <f>'Kalk UHR KiGa Bajuwarenring'!A33</f>
        <v>Hauptgebäude</v>
      </c>
      <c r="B33" s="299" t="str">
        <f>'Kalk UHR KiGa Bajuwarenring'!B33</f>
        <v>EG</v>
      </c>
      <c r="C33" s="299" t="str">
        <f>IF('Kalk UHR KiGa Bajuwarenring'!C33="","",'Kalk UHR KiGa Bajuwarenring'!C33)</f>
        <v>1.27</v>
      </c>
      <c r="D33" s="299" t="str">
        <f>'Kalk UHR KiGa Bajuwarenring'!D33</f>
        <v>Kindergarten-Gruppenraum</v>
      </c>
      <c r="E33" s="299" t="str">
        <f>'Kalk UHR KiGa Bajuwarenring'!E33</f>
        <v>Linoleum</v>
      </c>
      <c r="F33" s="227" t="str">
        <f>'Kalk UHR KiGa Bajuwarenring'!F33</f>
        <v>G1-W5</v>
      </c>
      <c r="G33" s="227" t="str">
        <f t="shared" si="0"/>
        <v>G1-J0,5</v>
      </c>
      <c r="H33" s="126">
        <f>'Kalk UHR KiGa Bajuwarenring'!G33</f>
        <v>54.5</v>
      </c>
      <c r="I33" s="96" t="s">
        <v>549</v>
      </c>
      <c r="J33" s="323">
        <f>VLOOKUP(I33,Turnus!$H$9:$I$26,2,FALSE)</f>
        <v>0.5</v>
      </c>
      <c r="K33" s="126">
        <f t="shared" si="1"/>
        <v>27.25</v>
      </c>
      <c r="L33" s="127">
        <f>VLOOKUP($G33,'Leistungswerte GR Kigas'!$C$6:$F$43,4,FALSE)</f>
        <v>0</v>
      </c>
      <c r="M33" s="128">
        <f t="shared" si="5"/>
        <v>0</v>
      </c>
      <c r="N33" s="128">
        <f t="shared" si="2"/>
        <v>0</v>
      </c>
      <c r="O33" s="521">
        <f t="shared" si="6"/>
        <v>0</v>
      </c>
      <c r="P33" s="129">
        <f t="shared" si="3"/>
        <v>0</v>
      </c>
      <c r="Q33" s="130">
        <f t="shared" si="4"/>
        <v>0</v>
      </c>
    </row>
    <row r="34" spans="1:17" s="58" customFormat="1" ht="24.9" customHeight="1" x14ac:dyDescent="0.25">
      <c r="A34" s="299" t="str">
        <f>'Kalk UHR KiGa Bajuwarenring'!A34</f>
        <v>Hauptgebäude</v>
      </c>
      <c r="B34" s="299" t="str">
        <f>'Kalk UHR KiGa Bajuwarenring'!B34</f>
        <v>EG</v>
      </c>
      <c r="C34" s="299" t="str">
        <f>IF('Kalk UHR KiGa Bajuwarenring'!C34="","",'Kalk UHR KiGa Bajuwarenring'!C34)</f>
        <v>1.30</v>
      </c>
      <c r="D34" s="299" t="str">
        <f>'Kalk UHR KiGa Bajuwarenring'!D34</f>
        <v>Gruppen-Nebenraum</v>
      </c>
      <c r="E34" s="299" t="str">
        <f>'Kalk UHR KiGa Bajuwarenring'!E34</f>
        <v>Linoleum</v>
      </c>
      <c r="F34" s="227" t="str">
        <f>'Kalk UHR KiGa Bajuwarenring'!F34</f>
        <v>G1-W5</v>
      </c>
      <c r="G34" s="227" t="str">
        <f t="shared" si="0"/>
        <v>G1-J0,5</v>
      </c>
      <c r="H34" s="126">
        <f>'Kalk UHR KiGa Bajuwarenring'!G34</f>
        <v>30.4</v>
      </c>
      <c r="I34" s="96" t="s">
        <v>549</v>
      </c>
      <c r="J34" s="323">
        <f>VLOOKUP(I34,Turnus!$H$9:$I$26,2,FALSE)</f>
        <v>0.5</v>
      </c>
      <c r="K34" s="126">
        <f t="shared" si="1"/>
        <v>15.2</v>
      </c>
      <c r="L34" s="127">
        <f>VLOOKUP($G34,'Leistungswerte GR Kigas'!$C$6:$F$43,4,FALSE)</f>
        <v>0</v>
      </c>
      <c r="M34" s="128">
        <f t="shared" si="5"/>
        <v>0</v>
      </c>
      <c r="N34" s="128">
        <f t="shared" si="2"/>
        <v>0</v>
      </c>
      <c r="O34" s="521">
        <f t="shared" si="6"/>
        <v>0</v>
      </c>
      <c r="P34" s="129">
        <f t="shared" si="3"/>
        <v>0</v>
      </c>
      <c r="Q34" s="130">
        <f t="shared" si="4"/>
        <v>0</v>
      </c>
    </row>
    <row r="35" spans="1:17" s="58" customFormat="1" ht="24.9" customHeight="1" x14ac:dyDescent="0.25">
      <c r="A35" s="299" t="str">
        <f>'Kalk UHR KiGa Bajuwarenring'!A35</f>
        <v>Hauptgebäude</v>
      </c>
      <c r="B35" s="299" t="str">
        <f>'Kalk UHR KiGa Bajuwarenring'!B35</f>
        <v>EG</v>
      </c>
      <c r="C35" s="299" t="str">
        <f>IF('Kalk UHR KiGa Bajuwarenring'!C35="","",'Kalk UHR KiGa Bajuwarenring'!C35)</f>
        <v>1.31</v>
      </c>
      <c r="D35" s="299" t="str">
        <f>'Kalk UHR KiGa Bajuwarenring'!D35</f>
        <v>Bad/WC</v>
      </c>
      <c r="E35" s="299" t="str">
        <f>'Kalk UHR KiGa Bajuwarenring'!E35</f>
        <v>Fliesen</v>
      </c>
      <c r="F35" s="227" t="str">
        <f>'Kalk UHR KiGa Bajuwarenring'!F35</f>
        <v>S1-W5</v>
      </c>
      <c r="G35" s="227" t="str">
        <f t="shared" si="0"/>
        <v>S1-J1</v>
      </c>
      <c r="H35" s="126">
        <f>'Kalk UHR KiGa Bajuwarenring'!G35</f>
        <v>35</v>
      </c>
      <c r="I35" s="96" t="s">
        <v>54</v>
      </c>
      <c r="J35" s="323">
        <f>VLOOKUP(I35,Turnus!$H$9:$I$26,2,FALSE)</f>
        <v>1</v>
      </c>
      <c r="K35" s="126">
        <f t="shared" si="1"/>
        <v>35</v>
      </c>
      <c r="L35" s="127">
        <f>VLOOKUP($G35,'Leistungswerte GR Kigas'!$C$6:$F$43,4,FALSE)</f>
        <v>0</v>
      </c>
      <c r="M35" s="128">
        <f t="shared" si="5"/>
        <v>0</v>
      </c>
      <c r="N35" s="128">
        <f t="shared" si="2"/>
        <v>0</v>
      </c>
      <c r="O35" s="521">
        <f t="shared" si="6"/>
        <v>0</v>
      </c>
      <c r="P35" s="129">
        <f t="shared" si="3"/>
        <v>0</v>
      </c>
      <c r="Q35" s="130">
        <f t="shared" si="4"/>
        <v>0</v>
      </c>
    </row>
    <row r="36" spans="1:17" s="58" customFormat="1" ht="24.6" customHeight="1" x14ac:dyDescent="0.25">
      <c r="A36" s="299" t="str">
        <f>'Kalk UHR KiGa Bajuwarenring'!A36</f>
        <v>Hauptgebäude</v>
      </c>
      <c r="B36" s="299" t="str">
        <f>'Kalk UHR KiGa Bajuwarenring'!B36</f>
        <v>EG</v>
      </c>
      <c r="C36" s="299" t="str">
        <f>IF('Kalk UHR KiGa Bajuwarenring'!C36="","",'Kalk UHR KiGa Bajuwarenring'!C36)</f>
        <v>1.32</v>
      </c>
      <c r="D36" s="299" t="str">
        <f>'Kalk UHR KiGa Bajuwarenring'!D36</f>
        <v>Gruppen-Nebenraum</v>
      </c>
      <c r="E36" s="299" t="str">
        <f>'Kalk UHR KiGa Bajuwarenring'!E36</f>
        <v>Linoleum</v>
      </c>
      <c r="F36" s="227" t="str">
        <f>'Kalk UHR KiGa Bajuwarenring'!F36</f>
        <v>G1-W5</v>
      </c>
      <c r="G36" s="227" t="str">
        <f t="shared" si="0"/>
        <v>G1-J0,5</v>
      </c>
      <c r="H36" s="126">
        <f>'Kalk UHR KiGa Bajuwarenring'!G36</f>
        <v>30.8</v>
      </c>
      <c r="I36" s="96" t="s">
        <v>549</v>
      </c>
      <c r="J36" s="323">
        <f>VLOOKUP(I36,Turnus!$H$9:$I$26,2,FALSE)</f>
        <v>0.5</v>
      </c>
      <c r="K36" s="126">
        <f t="shared" ref="K36:K59" si="13">+H36*J36</f>
        <v>15.4</v>
      </c>
      <c r="L36" s="127">
        <f>VLOOKUP($G36,'Leistungswerte GR Kigas'!$C$6:$F$43,4,FALSE)</f>
        <v>0</v>
      </c>
      <c r="M36" s="128">
        <f t="shared" si="5"/>
        <v>0</v>
      </c>
      <c r="N36" s="128">
        <f t="shared" ref="N36:N59" si="14">IF(ISERROR(K36/L36),0,K36/L36)</f>
        <v>0</v>
      </c>
      <c r="O36" s="521">
        <f t="shared" si="6"/>
        <v>0</v>
      </c>
      <c r="P36" s="129">
        <f t="shared" ref="P36:P59" si="15">IF(ISERROR(H36/L36*O36),0,H36/L36*O36)</f>
        <v>0</v>
      </c>
      <c r="Q36" s="130">
        <f t="shared" ref="Q36:Q59" si="16">+N36*O36</f>
        <v>0</v>
      </c>
    </row>
    <row r="37" spans="1:17" s="58" customFormat="1" ht="24.9" customHeight="1" x14ac:dyDescent="0.25">
      <c r="A37" s="538" t="str">
        <f>'Kalk UHR KiGa Bajuwarenring'!A37</f>
        <v>Hauptgebäude</v>
      </c>
      <c r="B37" s="299" t="str">
        <f>'Kalk UHR KiGa Bajuwarenring'!B37</f>
        <v>EG</v>
      </c>
      <c r="C37" s="299" t="str">
        <f>IF('Kalk UHR KiGa Bajuwarenring'!C37="","",'Kalk UHR KiGa Bajuwarenring'!C37)</f>
        <v>1.35</v>
      </c>
      <c r="D37" s="299" t="str">
        <f>'Kalk UHR KiGa Bajuwarenring'!D37</f>
        <v>Kinderkrippen-Gruppenraum</v>
      </c>
      <c r="E37" s="299" t="str">
        <f>'Kalk UHR KiGa Bajuwarenring'!E37</f>
        <v>Linoleum</v>
      </c>
      <c r="F37" s="227" t="str">
        <f>'Kalk UHR KiGa Bajuwarenring'!F37</f>
        <v>G1-W5</v>
      </c>
      <c r="G37" s="227" t="str">
        <f t="shared" si="0"/>
        <v>G1-J0,5</v>
      </c>
      <c r="H37" s="126">
        <f>'Kalk UHR KiGa Bajuwarenring'!G37</f>
        <v>54.5</v>
      </c>
      <c r="I37" s="96" t="s">
        <v>549</v>
      </c>
      <c r="J37" s="323">
        <f>VLOOKUP(I37,Turnus!$H$9:$I$26,2,FALSE)</f>
        <v>0.5</v>
      </c>
      <c r="K37" s="126">
        <f t="shared" si="13"/>
        <v>27.25</v>
      </c>
      <c r="L37" s="127">
        <f>VLOOKUP($G37,'Leistungswerte GR Kigas'!$C$6:$F$43,4,FALSE)</f>
        <v>0</v>
      </c>
      <c r="M37" s="128">
        <f t="shared" si="5"/>
        <v>0</v>
      </c>
      <c r="N37" s="128">
        <f t="shared" si="14"/>
        <v>0</v>
      </c>
      <c r="O37" s="521">
        <f t="shared" si="6"/>
        <v>0</v>
      </c>
      <c r="P37" s="129">
        <f t="shared" si="15"/>
        <v>0</v>
      </c>
      <c r="Q37" s="130">
        <f t="shared" si="16"/>
        <v>0</v>
      </c>
    </row>
    <row r="38" spans="1:17" s="58" customFormat="1" ht="24.9" customHeight="1" x14ac:dyDescent="0.25">
      <c r="A38" s="538" t="str">
        <f>'Kalk UHR KiGa Bajuwarenring'!A38</f>
        <v>Hauptgebäude</v>
      </c>
      <c r="B38" s="299" t="str">
        <f>'Kalk UHR KiGa Bajuwarenring'!B38</f>
        <v>EG</v>
      </c>
      <c r="C38" s="299" t="str">
        <f>IF('Kalk UHR KiGa Bajuwarenring'!C38="","",'Kalk UHR KiGa Bajuwarenring'!C38)</f>
        <v>1.36</v>
      </c>
      <c r="D38" s="299" t="str">
        <f>'Kalk UHR KiGa Bajuwarenring'!D38</f>
        <v>Kindergarten-Gruppenraum</v>
      </c>
      <c r="E38" s="299" t="str">
        <f>'Kalk UHR KiGa Bajuwarenring'!E38</f>
        <v>Linoleum</v>
      </c>
      <c r="F38" s="227" t="str">
        <f>'Kalk UHR KiGa Bajuwarenring'!F38</f>
        <v>G1-W5</v>
      </c>
      <c r="G38" s="227" t="str">
        <f t="shared" si="0"/>
        <v>G1-J0,5</v>
      </c>
      <c r="H38" s="126">
        <f>'Kalk UHR KiGa Bajuwarenring'!G38</f>
        <v>54.5</v>
      </c>
      <c r="I38" s="96" t="s">
        <v>549</v>
      </c>
      <c r="J38" s="323">
        <f>VLOOKUP(I38,Turnus!$H$9:$I$26,2,FALSE)</f>
        <v>0.5</v>
      </c>
      <c r="K38" s="126">
        <f t="shared" si="13"/>
        <v>27.25</v>
      </c>
      <c r="L38" s="127">
        <f>VLOOKUP($G38,'Leistungswerte GR Kigas'!$C$6:$F$43,4,FALSE)</f>
        <v>0</v>
      </c>
      <c r="M38" s="128">
        <f t="shared" si="5"/>
        <v>0</v>
      </c>
      <c r="N38" s="128">
        <f t="shared" si="14"/>
        <v>0</v>
      </c>
      <c r="O38" s="521">
        <f t="shared" si="6"/>
        <v>0</v>
      </c>
      <c r="P38" s="129">
        <f t="shared" si="15"/>
        <v>0</v>
      </c>
      <c r="Q38" s="130">
        <f t="shared" si="16"/>
        <v>0</v>
      </c>
    </row>
    <row r="39" spans="1:17" s="58" customFormat="1" ht="24.9" customHeight="1" x14ac:dyDescent="0.25">
      <c r="A39" s="538" t="str">
        <f>'Kalk UHR KiGa Bajuwarenring'!A39</f>
        <v>Hauptgebäude</v>
      </c>
      <c r="B39" s="299" t="str">
        <f>'Kalk UHR KiGa Bajuwarenring'!B39</f>
        <v>EG</v>
      </c>
      <c r="C39" s="299" t="str">
        <f>IF('Kalk UHR KiGa Bajuwarenring'!C39="","",'Kalk UHR KiGa Bajuwarenring'!C39)</f>
        <v>1.39</v>
      </c>
      <c r="D39" s="299" t="str">
        <f>'Kalk UHR KiGa Bajuwarenring'!D39</f>
        <v>Gruppen-Nebenraum</v>
      </c>
      <c r="E39" s="299" t="str">
        <f>'Kalk UHR KiGa Bajuwarenring'!E39</f>
        <v>Linoleum</v>
      </c>
      <c r="F39" s="227" t="str">
        <f>'Kalk UHR KiGa Bajuwarenring'!F39</f>
        <v>G1-W5</v>
      </c>
      <c r="G39" s="227" t="str">
        <f t="shared" ref="G39:G67" si="17">CONCATENATE((LEFT(F39,2)),"-",I39)</f>
        <v>G1-J0,5</v>
      </c>
      <c r="H39" s="126">
        <f>'Kalk UHR KiGa Bajuwarenring'!G39</f>
        <v>29.8</v>
      </c>
      <c r="I39" s="96" t="s">
        <v>549</v>
      </c>
      <c r="J39" s="323">
        <f>VLOOKUP(I39,Turnus!$H$9:$I$26,2,FALSE)</f>
        <v>0.5</v>
      </c>
      <c r="K39" s="126">
        <f t="shared" ref="K39:K49" si="18">+H39*J39</f>
        <v>14.9</v>
      </c>
      <c r="L39" s="127">
        <f>VLOOKUP($G39,'Leistungswerte GR Kigas'!$C$6:$F$43,4,FALSE)</f>
        <v>0</v>
      </c>
      <c r="M39" s="128">
        <f t="shared" ref="M39:M49" si="19">IF(ISERROR(H39/L39),0,H39/L39)</f>
        <v>0</v>
      </c>
      <c r="N39" s="128">
        <f t="shared" ref="N39:N49" si="20">IF(ISERROR(K39/L39),0,K39/L39)</f>
        <v>0</v>
      </c>
      <c r="O39" s="521">
        <f t="shared" si="6"/>
        <v>0</v>
      </c>
      <c r="P39" s="129">
        <f t="shared" ref="P39:P49" si="21">IF(ISERROR(H39/L39*O39),0,H39/L39*O39)</f>
        <v>0</v>
      </c>
      <c r="Q39" s="130">
        <f t="shared" ref="Q39:Q49" si="22">+N39*O39</f>
        <v>0</v>
      </c>
    </row>
    <row r="40" spans="1:17" s="58" customFormat="1" ht="24.9" customHeight="1" x14ac:dyDescent="0.25">
      <c r="A40" s="538" t="str">
        <f>'Kalk UHR KiGa Bajuwarenring'!A40</f>
        <v>Hauptgebäude</v>
      </c>
      <c r="B40" s="299" t="str">
        <f>'Kalk UHR KiGa Bajuwarenring'!B40</f>
        <v>EG</v>
      </c>
      <c r="C40" s="299" t="str">
        <f>IF('Kalk UHR KiGa Bajuwarenring'!C40="","",'Kalk UHR KiGa Bajuwarenring'!C40)</f>
        <v>1.40</v>
      </c>
      <c r="D40" s="299" t="str">
        <f>'Kalk UHR KiGa Bajuwarenring'!D40</f>
        <v>Windfang</v>
      </c>
      <c r="E40" s="299" t="str">
        <f>'Kalk UHR KiGa Bajuwarenring'!E40</f>
        <v>Kautschuk</v>
      </c>
      <c r="F40" s="227" t="str">
        <f>'Kalk UHR KiGa Bajuwarenring'!F40</f>
        <v>E2-W5</v>
      </c>
      <c r="G40" s="227" t="str">
        <f t="shared" ref="G40" si="23">CONCATENATE((LEFT(F40,2)),"-",I40)</f>
        <v>E2-J0,5</v>
      </c>
      <c r="H40" s="126">
        <f>'Kalk UHR KiGa Bajuwarenring'!G40</f>
        <v>5.9</v>
      </c>
      <c r="I40" s="96" t="s">
        <v>549</v>
      </c>
      <c r="J40" s="323">
        <f>VLOOKUP(I40,Turnus!$H$9:$I$26,2,FALSE)</f>
        <v>0.5</v>
      </c>
      <c r="K40" s="126">
        <f t="shared" ref="K40" si="24">+H40*J40</f>
        <v>2.95</v>
      </c>
      <c r="L40" s="127">
        <f>VLOOKUP($G40,'Leistungswerte GR Kigas'!$C$6:$F$43,4,FALSE)</f>
        <v>0</v>
      </c>
      <c r="M40" s="128">
        <f t="shared" ref="M40" si="25">IF(ISERROR(H40/L40),0,H40/L40)</f>
        <v>0</v>
      </c>
      <c r="N40" s="128">
        <f t="shared" ref="N40" si="26">IF(ISERROR(K40/L40),0,K40/L40)</f>
        <v>0</v>
      </c>
      <c r="O40" s="521">
        <f t="shared" si="6"/>
        <v>0</v>
      </c>
      <c r="P40" s="129">
        <f t="shared" ref="P40" si="27">IF(ISERROR(H40/L40*O40),0,H40/L40*O40)</f>
        <v>0</v>
      </c>
      <c r="Q40" s="130">
        <f t="shared" ref="Q40" si="28">+N40*O40</f>
        <v>0</v>
      </c>
    </row>
    <row r="41" spans="1:17" s="58" customFormat="1" ht="24.9" customHeight="1" x14ac:dyDescent="0.25">
      <c r="A41" s="538" t="str">
        <f>'Kalk UHR KiGa Bajuwarenring'!A41</f>
        <v>Hauptgebäude</v>
      </c>
      <c r="B41" s="299" t="str">
        <f>'Kalk UHR KiGa Bajuwarenring'!B41</f>
        <v>EG</v>
      </c>
      <c r="C41" s="299" t="str">
        <f>IF('Kalk UHR KiGa Bajuwarenring'!C41="","",'Kalk UHR KiGa Bajuwarenring'!C41)</f>
        <v>1.41</v>
      </c>
      <c r="D41" s="299" t="str">
        <f>'Kalk UHR KiGa Bajuwarenring'!D41</f>
        <v>Foyer</v>
      </c>
      <c r="E41" s="299" t="str">
        <f>'Kalk UHR KiGa Bajuwarenring'!E41</f>
        <v>Kautschuk</v>
      </c>
      <c r="F41" s="227" t="str">
        <f>'Kalk UHR KiGa Bajuwarenring'!F41</f>
        <v>E1-W5</v>
      </c>
      <c r="G41" s="227" t="str">
        <f t="shared" si="17"/>
        <v>E1-J0,5</v>
      </c>
      <c r="H41" s="126">
        <f>'Kalk UHR KiGa Bajuwarenring'!G41</f>
        <v>41.2</v>
      </c>
      <c r="I41" s="96" t="s">
        <v>549</v>
      </c>
      <c r="J41" s="323">
        <f>VLOOKUP(I41,Turnus!$H$9:$I$26,2,FALSE)</f>
        <v>0.5</v>
      </c>
      <c r="K41" s="126">
        <f t="shared" si="18"/>
        <v>20.6</v>
      </c>
      <c r="L41" s="127">
        <f>VLOOKUP($G41,'Leistungswerte GR Kigas'!$C$6:$F$43,4,FALSE)</f>
        <v>0</v>
      </c>
      <c r="M41" s="128">
        <f t="shared" si="19"/>
        <v>0</v>
      </c>
      <c r="N41" s="128">
        <f t="shared" si="20"/>
        <v>0</v>
      </c>
      <c r="O41" s="521">
        <f t="shared" si="6"/>
        <v>0</v>
      </c>
      <c r="P41" s="129">
        <f t="shared" si="21"/>
        <v>0</v>
      </c>
      <c r="Q41" s="130">
        <f t="shared" si="22"/>
        <v>0</v>
      </c>
    </row>
    <row r="42" spans="1:17" s="58" customFormat="1" ht="24.9" customHeight="1" x14ac:dyDescent="0.25">
      <c r="A42" s="538" t="str">
        <f>'Kalk UHR KiGa Bajuwarenring'!A42</f>
        <v>Hauptgebäude</v>
      </c>
      <c r="B42" s="299" t="str">
        <f>'Kalk UHR KiGa Bajuwarenring'!B42</f>
        <v>EG</v>
      </c>
      <c r="C42" s="299" t="str">
        <f>IF('Kalk UHR KiGa Bajuwarenring'!C42="","",'Kalk UHR KiGa Bajuwarenring'!C42)</f>
        <v>1.42</v>
      </c>
      <c r="D42" s="299" t="str">
        <f>'Kalk UHR KiGa Bajuwarenring'!D42</f>
        <v>Flur Nord</v>
      </c>
      <c r="E42" s="299" t="str">
        <f>'Kalk UHR KiGa Bajuwarenring'!E42</f>
        <v>Kautschuk</v>
      </c>
      <c r="F42" s="227" t="str">
        <f>'Kalk UHR KiGa Bajuwarenring'!F42</f>
        <v>F1-W5</v>
      </c>
      <c r="G42" s="227" t="str">
        <f t="shared" si="17"/>
        <v>F1-J0,5</v>
      </c>
      <c r="H42" s="126">
        <f>'Kalk UHR KiGa Bajuwarenring'!G42</f>
        <v>54.5</v>
      </c>
      <c r="I42" s="96" t="s">
        <v>549</v>
      </c>
      <c r="J42" s="323">
        <f>VLOOKUP(I42,Turnus!$H$9:$I$26,2,FALSE)</f>
        <v>0.5</v>
      </c>
      <c r="K42" s="126">
        <f t="shared" si="18"/>
        <v>27.25</v>
      </c>
      <c r="L42" s="127">
        <f>VLOOKUP($G42,'Leistungswerte GR Kigas'!$C$6:$F$43,4,FALSE)</f>
        <v>0</v>
      </c>
      <c r="M42" s="128">
        <f t="shared" si="19"/>
        <v>0</v>
      </c>
      <c r="N42" s="128">
        <f t="shared" si="20"/>
        <v>0</v>
      </c>
      <c r="O42" s="521">
        <f t="shared" si="6"/>
        <v>0</v>
      </c>
      <c r="P42" s="129">
        <f t="shared" si="21"/>
        <v>0</v>
      </c>
      <c r="Q42" s="130">
        <f t="shared" si="22"/>
        <v>0</v>
      </c>
    </row>
    <row r="43" spans="1:17" s="58" customFormat="1" ht="24.6" customHeight="1" x14ac:dyDescent="0.25">
      <c r="A43" s="538" t="str">
        <f>'Kalk UHR KiGa Bajuwarenring'!A43</f>
        <v>Hauptgebäude</v>
      </c>
      <c r="B43" s="299" t="str">
        <f>'Kalk UHR KiGa Bajuwarenring'!B43</f>
        <v>EG</v>
      </c>
      <c r="C43" s="299" t="str">
        <f>IF('Kalk UHR KiGa Bajuwarenring'!C43="","",'Kalk UHR KiGa Bajuwarenring'!C43)</f>
        <v>1.43</v>
      </c>
      <c r="D43" s="299" t="str">
        <f>'Kalk UHR KiGa Bajuwarenring'!D43</f>
        <v>Spielflur West</v>
      </c>
      <c r="E43" s="299" t="str">
        <f>'Kalk UHR KiGa Bajuwarenring'!E43</f>
        <v>Kautschuk</v>
      </c>
      <c r="F43" s="227" t="str">
        <f>'Kalk UHR KiGa Bajuwarenring'!F43</f>
        <v>F1-W5</v>
      </c>
      <c r="G43" s="227" t="str">
        <f t="shared" si="17"/>
        <v>F1-J0,5</v>
      </c>
      <c r="H43" s="126">
        <f>'Kalk UHR KiGa Bajuwarenring'!G43</f>
        <v>51</v>
      </c>
      <c r="I43" s="96" t="s">
        <v>549</v>
      </c>
      <c r="J43" s="323">
        <f>VLOOKUP(I43,Turnus!$H$9:$I$26,2,FALSE)</f>
        <v>0.5</v>
      </c>
      <c r="K43" s="126">
        <f t="shared" si="18"/>
        <v>25.5</v>
      </c>
      <c r="L43" s="127">
        <f>VLOOKUP($G43,'Leistungswerte GR Kigas'!$C$6:$F$43,4,FALSE)</f>
        <v>0</v>
      </c>
      <c r="M43" s="128">
        <f t="shared" si="19"/>
        <v>0</v>
      </c>
      <c r="N43" s="128">
        <f t="shared" si="20"/>
        <v>0</v>
      </c>
      <c r="O43" s="521">
        <f t="shared" si="6"/>
        <v>0</v>
      </c>
      <c r="P43" s="129">
        <f t="shared" si="21"/>
        <v>0</v>
      </c>
      <c r="Q43" s="130">
        <f t="shared" si="22"/>
        <v>0</v>
      </c>
    </row>
    <row r="44" spans="1:17" s="58" customFormat="1" ht="24.9" customHeight="1" x14ac:dyDescent="0.25">
      <c r="A44" s="538" t="str">
        <f>'Kalk UHR KiGa Bajuwarenring'!A44</f>
        <v>Hauptgebäude</v>
      </c>
      <c r="B44" s="299" t="str">
        <f>'Kalk UHR KiGa Bajuwarenring'!B44</f>
        <v>EG</v>
      </c>
      <c r="C44" s="299" t="str">
        <f>IF('Kalk UHR KiGa Bajuwarenring'!C44="","",'Kalk UHR KiGa Bajuwarenring'!C44)</f>
        <v>1.44</v>
      </c>
      <c r="D44" s="299" t="str">
        <f>'Kalk UHR KiGa Bajuwarenring'!D44</f>
        <v>Garderobe West</v>
      </c>
      <c r="E44" s="299" t="str">
        <f>'Kalk UHR KiGa Bajuwarenring'!E44</f>
        <v>Kautschuk</v>
      </c>
      <c r="F44" s="227" t="str">
        <f>'Kalk UHR KiGa Bajuwarenring'!F44</f>
        <v>H1-W5</v>
      </c>
      <c r="G44" s="227" t="str">
        <f t="shared" si="17"/>
        <v>H1-J0,5</v>
      </c>
      <c r="H44" s="126">
        <f>'Kalk UHR KiGa Bajuwarenring'!G44</f>
        <v>25.6</v>
      </c>
      <c r="I44" s="96" t="s">
        <v>549</v>
      </c>
      <c r="J44" s="323">
        <f>VLOOKUP(I44,Turnus!$H$9:$I$26,2,FALSE)</f>
        <v>0.5</v>
      </c>
      <c r="K44" s="126">
        <f t="shared" si="18"/>
        <v>12.8</v>
      </c>
      <c r="L44" s="127">
        <f>VLOOKUP($G44,'Leistungswerte GR Kigas'!$C$6:$F$43,4,FALSE)</f>
        <v>0</v>
      </c>
      <c r="M44" s="128">
        <f t="shared" si="19"/>
        <v>0</v>
      </c>
      <c r="N44" s="128">
        <f t="shared" si="20"/>
        <v>0</v>
      </c>
      <c r="O44" s="521">
        <f t="shared" si="6"/>
        <v>0</v>
      </c>
      <c r="P44" s="129">
        <f t="shared" si="21"/>
        <v>0</v>
      </c>
      <c r="Q44" s="130">
        <f t="shared" si="22"/>
        <v>0</v>
      </c>
    </row>
    <row r="45" spans="1:17" s="58" customFormat="1" ht="24.9" customHeight="1" x14ac:dyDescent="0.25">
      <c r="A45" s="538" t="str">
        <f>'Kalk UHR KiGa Bajuwarenring'!A45</f>
        <v>Hauptgebäude</v>
      </c>
      <c r="B45" s="299" t="str">
        <f>'Kalk UHR KiGa Bajuwarenring'!B45</f>
        <v>EG</v>
      </c>
      <c r="C45" s="299" t="str">
        <f>IF('Kalk UHR KiGa Bajuwarenring'!C45="","",'Kalk UHR KiGa Bajuwarenring'!C45)</f>
        <v>1.45</v>
      </c>
      <c r="D45" s="299" t="str">
        <f>'Kalk UHR KiGa Bajuwarenring'!D45</f>
        <v>Pers.-WC</v>
      </c>
      <c r="E45" s="299" t="str">
        <f>'Kalk UHR KiGa Bajuwarenring'!E45</f>
        <v>Fliesen</v>
      </c>
      <c r="F45" s="227" t="str">
        <f>'Kalk UHR KiGa Bajuwarenring'!F45</f>
        <v>S1-W5</v>
      </c>
      <c r="G45" s="227" t="str">
        <f t="shared" si="17"/>
        <v>S1-J1</v>
      </c>
      <c r="H45" s="126">
        <f>'Kalk UHR KiGa Bajuwarenring'!G45</f>
        <v>2</v>
      </c>
      <c r="I45" s="96" t="s">
        <v>54</v>
      </c>
      <c r="J45" s="323">
        <f>VLOOKUP(I45,Turnus!$H$9:$I$26,2,FALSE)</f>
        <v>1</v>
      </c>
      <c r="K45" s="126">
        <f t="shared" si="18"/>
        <v>2</v>
      </c>
      <c r="L45" s="127">
        <f>VLOOKUP($G45,'Leistungswerte GR Kigas'!$C$6:$F$43,4,FALSE)</f>
        <v>0</v>
      </c>
      <c r="M45" s="128">
        <f t="shared" si="19"/>
        <v>0</v>
      </c>
      <c r="N45" s="128">
        <f t="shared" si="20"/>
        <v>0</v>
      </c>
      <c r="O45" s="521">
        <f t="shared" si="6"/>
        <v>0</v>
      </c>
      <c r="P45" s="129">
        <f t="shared" si="21"/>
        <v>0</v>
      </c>
      <c r="Q45" s="130">
        <f t="shared" si="22"/>
        <v>0</v>
      </c>
    </row>
    <row r="46" spans="1:17" s="58" customFormat="1" ht="24.9" customHeight="1" x14ac:dyDescent="0.25">
      <c r="A46" s="538" t="str">
        <f>'Kalk UHR KiGa Bajuwarenring'!A46</f>
        <v>Hauptgebäude</v>
      </c>
      <c r="B46" s="299" t="str">
        <f>'Kalk UHR KiGa Bajuwarenring'!B46</f>
        <v>EG</v>
      </c>
      <c r="C46" s="299" t="str">
        <f>IF('Kalk UHR KiGa Bajuwarenring'!C46="","",'Kalk UHR KiGa Bajuwarenring'!C46)</f>
        <v>1.46</v>
      </c>
      <c r="D46" s="299" t="str">
        <f>'Kalk UHR KiGa Bajuwarenring'!D46</f>
        <v>Spielflur Süd</v>
      </c>
      <c r="E46" s="299" t="str">
        <f>'Kalk UHR KiGa Bajuwarenring'!E46</f>
        <v>Kautschuk</v>
      </c>
      <c r="F46" s="227" t="str">
        <f>'Kalk UHR KiGa Bajuwarenring'!F46</f>
        <v>F1-W5</v>
      </c>
      <c r="G46" s="227" t="str">
        <f t="shared" si="17"/>
        <v>F1-J0,5</v>
      </c>
      <c r="H46" s="126">
        <f>'Kalk UHR KiGa Bajuwarenring'!G46</f>
        <v>58</v>
      </c>
      <c r="I46" s="96" t="s">
        <v>549</v>
      </c>
      <c r="J46" s="323">
        <f>VLOOKUP(I46,Turnus!$H$9:$I$26,2,FALSE)</f>
        <v>0.5</v>
      </c>
      <c r="K46" s="126">
        <f t="shared" si="18"/>
        <v>29</v>
      </c>
      <c r="L46" s="127">
        <f>VLOOKUP($G46,'Leistungswerte GR Kigas'!$C$6:$F$43,4,FALSE)</f>
        <v>0</v>
      </c>
      <c r="M46" s="128">
        <f t="shared" si="19"/>
        <v>0</v>
      </c>
      <c r="N46" s="128">
        <f t="shared" si="20"/>
        <v>0</v>
      </c>
      <c r="O46" s="521">
        <f t="shared" si="6"/>
        <v>0</v>
      </c>
      <c r="P46" s="129">
        <f t="shared" si="21"/>
        <v>0</v>
      </c>
      <c r="Q46" s="130">
        <f t="shared" si="22"/>
        <v>0</v>
      </c>
    </row>
    <row r="47" spans="1:17" s="58" customFormat="1" ht="24.9" customHeight="1" x14ac:dyDescent="0.25">
      <c r="A47" s="538" t="str">
        <f>'Kalk UHR KiGa Bajuwarenring'!A47</f>
        <v>Hauptgebäude</v>
      </c>
      <c r="B47" s="299" t="str">
        <f>'Kalk UHR KiGa Bajuwarenring'!B47</f>
        <v>EG</v>
      </c>
      <c r="C47" s="299" t="str">
        <f>IF('Kalk UHR KiGa Bajuwarenring'!C47="","",'Kalk UHR KiGa Bajuwarenring'!C47)</f>
        <v>1.47</v>
      </c>
      <c r="D47" s="299" t="str">
        <f>'Kalk UHR KiGa Bajuwarenring'!D47</f>
        <v>Garderobe Süd</v>
      </c>
      <c r="E47" s="299" t="str">
        <f>'Kalk UHR KiGa Bajuwarenring'!E47</f>
        <v>Kautschuk</v>
      </c>
      <c r="F47" s="227" t="str">
        <f>'Kalk UHR KiGa Bajuwarenring'!F47</f>
        <v>H1-W5</v>
      </c>
      <c r="G47" s="227" t="str">
        <f t="shared" si="17"/>
        <v>H1-J0,5</v>
      </c>
      <c r="H47" s="126">
        <f>'Kalk UHR KiGa Bajuwarenring'!G47</f>
        <v>27.6</v>
      </c>
      <c r="I47" s="96" t="s">
        <v>549</v>
      </c>
      <c r="J47" s="323">
        <f>VLOOKUP(I47,Turnus!$H$9:$I$26,2,FALSE)</f>
        <v>0.5</v>
      </c>
      <c r="K47" s="126">
        <f t="shared" si="18"/>
        <v>13.8</v>
      </c>
      <c r="L47" s="127">
        <f>VLOOKUP($G47,'Leistungswerte GR Kigas'!$C$6:$F$43,4,FALSE)</f>
        <v>0</v>
      </c>
      <c r="M47" s="128">
        <f t="shared" si="19"/>
        <v>0</v>
      </c>
      <c r="N47" s="128">
        <f t="shared" si="20"/>
        <v>0</v>
      </c>
      <c r="O47" s="521">
        <f t="shared" si="6"/>
        <v>0</v>
      </c>
      <c r="P47" s="129">
        <f t="shared" si="21"/>
        <v>0</v>
      </c>
      <c r="Q47" s="130">
        <f t="shared" si="22"/>
        <v>0</v>
      </c>
    </row>
    <row r="48" spans="1:17" s="58" customFormat="1" ht="24.9" customHeight="1" x14ac:dyDescent="0.25">
      <c r="A48" s="538" t="str">
        <f>'Kalk UHR KiGa Bajuwarenring'!A48</f>
        <v>Hauptgebäude</v>
      </c>
      <c r="B48" s="299" t="str">
        <f>'Kalk UHR KiGa Bajuwarenring'!B48</f>
        <v>EG</v>
      </c>
      <c r="C48" s="299" t="str">
        <f>IF('Kalk UHR KiGa Bajuwarenring'!C48="","",'Kalk UHR KiGa Bajuwarenring'!C48)</f>
        <v>1.48</v>
      </c>
      <c r="D48" s="299" t="str">
        <f>'Kalk UHR KiGa Bajuwarenring'!D48</f>
        <v>Spielflur Ost</v>
      </c>
      <c r="E48" s="299" t="str">
        <f>'Kalk UHR KiGa Bajuwarenring'!E48</f>
        <v>Kautschuk</v>
      </c>
      <c r="F48" s="227" t="str">
        <f>'Kalk UHR KiGa Bajuwarenring'!F48</f>
        <v>F1-W5</v>
      </c>
      <c r="G48" s="227" t="str">
        <f t="shared" si="17"/>
        <v>F1-J0,5</v>
      </c>
      <c r="H48" s="126">
        <f>'Kalk UHR KiGa Bajuwarenring'!G48</f>
        <v>57.4</v>
      </c>
      <c r="I48" s="96" t="s">
        <v>549</v>
      </c>
      <c r="J48" s="323">
        <f>VLOOKUP(I48,Turnus!$H$9:$I$26,2,FALSE)</f>
        <v>0.5</v>
      </c>
      <c r="K48" s="126">
        <f t="shared" si="18"/>
        <v>28.7</v>
      </c>
      <c r="L48" s="127">
        <f>VLOOKUP($G48,'Leistungswerte GR Kigas'!$C$6:$F$43,4,FALSE)</f>
        <v>0</v>
      </c>
      <c r="M48" s="128">
        <f t="shared" si="19"/>
        <v>0</v>
      </c>
      <c r="N48" s="128">
        <f t="shared" si="20"/>
        <v>0</v>
      </c>
      <c r="O48" s="521">
        <f t="shared" si="6"/>
        <v>0</v>
      </c>
      <c r="P48" s="129">
        <f t="shared" si="21"/>
        <v>0</v>
      </c>
      <c r="Q48" s="130">
        <f t="shared" si="22"/>
        <v>0</v>
      </c>
    </row>
    <row r="49" spans="1:17" s="58" customFormat="1" ht="24.9" customHeight="1" x14ac:dyDescent="0.25">
      <c r="A49" s="538" t="str">
        <f>'Kalk UHR KiGa Bajuwarenring'!A49</f>
        <v>Hauptgebäude</v>
      </c>
      <c r="B49" s="299" t="str">
        <f>'Kalk UHR KiGa Bajuwarenring'!B49</f>
        <v>EG</v>
      </c>
      <c r="C49" s="299" t="str">
        <f>IF('Kalk UHR KiGa Bajuwarenring'!C49="","",'Kalk UHR KiGa Bajuwarenring'!C49)</f>
        <v>1.49</v>
      </c>
      <c r="D49" s="299" t="str">
        <f>'Kalk UHR KiGa Bajuwarenring'!D49</f>
        <v>Garderobe Ost</v>
      </c>
      <c r="E49" s="299" t="str">
        <f>'Kalk UHR KiGa Bajuwarenring'!E49</f>
        <v>Kautschuk</v>
      </c>
      <c r="F49" s="227" t="str">
        <f>'Kalk UHR KiGa Bajuwarenring'!F49</f>
        <v>H1-W5</v>
      </c>
      <c r="G49" s="227" t="str">
        <f t="shared" si="17"/>
        <v>H1-J0,5</v>
      </c>
      <c r="H49" s="126">
        <f>'Kalk UHR KiGa Bajuwarenring'!G49</f>
        <v>27.4</v>
      </c>
      <c r="I49" s="96" t="s">
        <v>549</v>
      </c>
      <c r="J49" s="323">
        <f>VLOOKUP(I49,Turnus!$H$9:$I$26,2,FALSE)</f>
        <v>0.5</v>
      </c>
      <c r="K49" s="126">
        <f t="shared" si="18"/>
        <v>13.7</v>
      </c>
      <c r="L49" s="127">
        <f>VLOOKUP($G49,'Leistungswerte GR Kigas'!$C$6:$F$43,4,FALSE)</f>
        <v>0</v>
      </c>
      <c r="M49" s="128">
        <f t="shared" si="19"/>
        <v>0</v>
      </c>
      <c r="N49" s="128">
        <f t="shared" si="20"/>
        <v>0</v>
      </c>
      <c r="O49" s="521">
        <f t="shared" si="6"/>
        <v>0</v>
      </c>
      <c r="P49" s="129">
        <f t="shared" si="21"/>
        <v>0</v>
      </c>
      <c r="Q49" s="130">
        <f t="shared" si="22"/>
        <v>0</v>
      </c>
    </row>
    <row r="50" spans="1:17" s="58" customFormat="1" ht="24.9" customHeight="1" x14ac:dyDescent="0.25">
      <c r="A50" s="540" t="str">
        <f>'Kalk UHR KiGa Bajuwarenring'!A50</f>
        <v>Erweiterungs-bau</v>
      </c>
      <c r="B50" s="299" t="str">
        <f>'Kalk UHR KiGa Bajuwarenring'!B50</f>
        <v>EG</v>
      </c>
      <c r="C50" s="299" t="str">
        <f>IF('Kalk UHR KiGa Bajuwarenring'!C50="","",'Kalk UHR KiGa Bajuwarenring'!C50)</f>
        <v/>
      </c>
      <c r="D50" s="538" t="str">
        <f>'Kalk UHR KiGa Bajuwarenring'!D50</f>
        <v>Verbindungsgang</v>
      </c>
      <c r="E50" s="299" t="str">
        <f>'Kalk UHR KiGa Bajuwarenring'!E50</f>
        <v>Linoleum</v>
      </c>
      <c r="F50" s="227" t="str">
        <f>'Kalk UHR KiGa Bajuwarenring'!F50</f>
        <v>F1-W5</v>
      </c>
      <c r="G50" s="227" t="str">
        <f t="shared" si="17"/>
        <v>F1-J0,5</v>
      </c>
      <c r="H50" s="126">
        <f>'Kalk UHR KiGa Bajuwarenring'!G50</f>
        <v>28.46</v>
      </c>
      <c r="I50" s="96" t="s">
        <v>549</v>
      </c>
      <c r="J50" s="323">
        <f>VLOOKUP(I50,Turnus!$H$9:$I$26,2,FALSE)</f>
        <v>0.5</v>
      </c>
      <c r="K50" s="126">
        <f t="shared" si="13"/>
        <v>14.23</v>
      </c>
      <c r="L50" s="127">
        <f>VLOOKUP($G50,'Leistungswerte GR Kigas'!$C$6:$F$43,4,FALSE)</f>
        <v>0</v>
      </c>
      <c r="M50" s="128">
        <f t="shared" si="5"/>
        <v>0</v>
      </c>
      <c r="N50" s="128">
        <f t="shared" si="14"/>
        <v>0</v>
      </c>
      <c r="O50" s="521">
        <f t="shared" si="6"/>
        <v>0</v>
      </c>
      <c r="P50" s="129">
        <f t="shared" si="15"/>
        <v>0</v>
      </c>
      <c r="Q50" s="130">
        <f t="shared" si="16"/>
        <v>0</v>
      </c>
    </row>
    <row r="51" spans="1:17" s="58" customFormat="1" ht="24.9" customHeight="1" x14ac:dyDescent="0.25">
      <c r="A51" s="540" t="str">
        <f>'Kalk UHR KiGa Bajuwarenring'!A51</f>
        <v>Erweiterungs-bau</v>
      </c>
      <c r="B51" s="299" t="str">
        <f>'Kalk UHR KiGa Bajuwarenring'!B51</f>
        <v>EG</v>
      </c>
      <c r="C51" s="299" t="str">
        <f>IF('Kalk UHR KiGa Bajuwarenring'!C51="","",'Kalk UHR KiGa Bajuwarenring'!C51)</f>
        <v/>
      </c>
      <c r="D51" s="538" t="str">
        <f>'Kalk UHR KiGa Bajuwarenring'!D51</f>
        <v>Eingangsbereich</v>
      </c>
      <c r="E51" s="299" t="str">
        <f>'Kalk UHR KiGa Bajuwarenring'!E51</f>
        <v>Linoleum</v>
      </c>
      <c r="F51" s="227" t="str">
        <f>'Kalk UHR KiGa Bajuwarenring'!F51</f>
        <v>E1-W5</v>
      </c>
      <c r="G51" s="227" t="str">
        <f t="shared" si="17"/>
        <v>E1-J0,5</v>
      </c>
      <c r="H51" s="126">
        <f>'Kalk UHR KiGa Bajuwarenring'!G51</f>
        <v>32.26</v>
      </c>
      <c r="I51" s="96" t="s">
        <v>549</v>
      </c>
      <c r="J51" s="323">
        <f>VLOOKUP(I51,Turnus!$H$9:$I$26,2,FALSE)</f>
        <v>0.5</v>
      </c>
      <c r="K51" s="126">
        <f t="shared" si="13"/>
        <v>16.13</v>
      </c>
      <c r="L51" s="127">
        <f>VLOOKUP($G51,'Leistungswerte GR Kigas'!$C$6:$F$43,4,FALSE)</f>
        <v>0</v>
      </c>
      <c r="M51" s="128">
        <f t="shared" si="5"/>
        <v>0</v>
      </c>
      <c r="N51" s="128">
        <f t="shared" si="14"/>
        <v>0</v>
      </c>
      <c r="O51" s="521">
        <f t="shared" si="6"/>
        <v>0</v>
      </c>
      <c r="P51" s="129">
        <f t="shared" si="15"/>
        <v>0</v>
      </c>
      <c r="Q51" s="130">
        <f t="shared" si="16"/>
        <v>0</v>
      </c>
    </row>
    <row r="52" spans="1:17" s="58" customFormat="1" ht="24.9" customHeight="1" x14ac:dyDescent="0.25">
      <c r="A52" s="540" t="str">
        <f>'Kalk UHR KiGa Bajuwarenring'!A52</f>
        <v>Erweiterungs-bau</v>
      </c>
      <c r="B52" s="299" t="str">
        <f>'Kalk UHR KiGa Bajuwarenring'!B52</f>
        <v>EG</v>
      </c>
      <c r="C52" s="299" t="str">
        <f>IF('Kalk UHR KiGa Bajuwarenring'!C52="","",'Kalk UHR KiGa Bajuwarenring'!C52)</f>
        <v/>
      </c>
      <c r="D52" s="538" t="str">
        <f>'Kalk UHR KiGa Bajuwarenring'!D52</f>
        <v>Eltern-Wartebereich</v>
      </c>
      <c r="E52" s="299" t="str">
        <f>'Kalk UHR KiGa Bajuwarenring'!E52</f>
        <v>Linoleum</v>
      </c>
      <c r="F52" s="227" t="str">
        <f>'Kalk UHR KiGa Bajuwarenring'!F52</f>
        <v>A1-W5</v>
      </c>
      <c r="G52" s="227" t="str">
        <f t="shared" ref="G52" si="29">CONCATENATE((LEFT(F52,2)),"-",I52)</f>
        <v>A1-J0,5</v>
      </c>
      <c r="H52" s="126">
        <f>'Kalk UHR KiGa Bajuwarenring'!G52</f>
        <v>12.66</v>
      </c>
      <c r="I52" s="96" t="s">
        <v>549</v>
      </c>
      <c r="J52" s="323">
        <f>VLOOKUP(I52,Turnus!$H$9:$I$26,2,FALSE)</f>
        <v>0.5</v>
      </c>
      <c r="K52" s="126">
        <f t="shared" ref="K52" si="30">+H52*J52</f>
        <v>6.33</v>
      </c>
      <c r="L52" s="127">
        <f>VLOOKUP($G52,'Leistungswerte GR Kigas'!$C$6:$F$43,4,FALSE)</f>
        <v>0</v>
      </c>
      <c r="M52" s="128">
        <f t="shared" ref="M52" si="31">IF(ISERROR(H52/L52),0,H52/L52)</f>
        <v>0</v>
      </c>
      <c r="N52" s="128">
        <f t="shared" ref="N52" si="32">IF(ISERROR(K52/L52),0,K52/L52)</f>
        <v>0</v>
      </c>
      <c r="O52" s="521">
        <f t="shared" si="6"/>
        <v>0</v>
      </c>
      <c r="P52" s="129">
        <f t="shared" ref="P52" si="33">IF(ISERROR(H52/L52*O52),0,H52/L52*O52)</f>
        <v>0</v>
      </c>
      <c r="Q52" s="130">
        <f t="shared" ref="Q52" si="34">+N52*O52</f>
        <v>0</v>
      </c>
    </row>
    <row r="53" spans="1:17" s="58" customFormat="1" ht="24.9" customHeight="1" x14ac:dyDescent="0.25">
      <c r="A53" s="540" t="str">
        <f>'Kalk UHR KiGa Bajuwarenring'!A53</f>
        <v>Erweiterungs-bau</v>
      </c>
      <c r="B53" s="299" t="str">
        <f>'Kalk UHR KiGa Bajuwarenring'!B53</f>
        <v>EG</v>
      </c>
      <c r="C53" s="299" t="str">
        <f>IF('Kalk UHR KiGa Bajuwarenring'!C53="","",'Kalk UHR KiGa Bajuwarenring'!C53)</f>
        <v/>
      </c>
      <c r="D53" s="538" t="str">
        <f>'Kalk UHR KiGa Bajuwarenring'!D53</f>
        <v>Flur klein</v>
      </c>
      <c r="E53" s="299" t="str">
        <f>'Kalk UHR KiGa Bajuwarenring'!E53</f>
        <v>Linoleum</v>
      </c>
      <c r="F53" s="227" t="str">
        <f>'Kalk UHR KiGa Bajuwarenring'!F53</f>
        <v>F1-W5</v>
      </c>
      <c r="G53" s="227" t="str">
        <f t="shared" ref="G53:G57" si="35">CONCATENATE((LEFT(F53,2)),"-",I53)</f>
        <v>F1-J0,5</v>
      </c>
      <c r="H53" s="126">
        <f>'Kalk UHR KiGa Bajuwarenring'!G53</f>
        <v>12.25</v>
      </c>
      <c r="I53" s="96" t="s">
        <v>549</v>
      </c>
      <c r="J53" s="323">
        <f>VLOOKUP(I53,Turnus!$H$9:$I$26,2,FALSE)</f>
        <v>0.5</v>
      </c>
      <c r="K53" s="126">
        <f t="shared" ref="K53:K57" si="36">+H53*J53</f>
        <v>6.125</v>
      </c>
      <c r="L53" s="127">
        <f>VLOOKUP($G53,'Leistungswerte GR Kigas'!$C$6:$F$43,4,FALSE)</f>
        <v>0</v>
      </c>
      <c r="M53" s="128">
        <f t="shared" ref="M53:M57" si="37">IF(ISERROR(H53/L53),0,H53/L53)</f>
        <v>0</v>
      </c>
      <c r="N53" s="128">
        <f t="shared" ref="N53:N57" si="38">IF(ISERROR(K53/L53),0,K53/L53)</f>
        <v>0</v>
      </c>
      <c r="O53" s="521">
        <f t="shared" si="6"/>
        <v>0</v>
      </c>
      <c r="P53" s="129">
        <f t="shared" ref="P53:P57" si="39">IF(ISERROR(H53/L53*O53),0,H53/L53*O53)</f>
        <v>0</v>
      </c>
      <c r="Q53" s="130">
        <f t="shared" ref="Q53:Q57" si="40">+N53*O53</f>
        <v>0</v>
      </c>
    </row>
    <row r="54" spans="1:17" s="58" customFormat="1" ht="24.9" customHeight="1" x14ac:dyDescent="0.25">
      <c r="A54" s="540" t="str">
        <f>'Kalk UHR KiGa Bajuwarenring'!A54</f>
        <v>Erweiterungs-bau</v>
      </c>
      <c r="B54" s="299" t="str">
        <f>'Kalk UHR KiGa Bajuwarenring'!B54</f>
        <v>EG</v>
      </c>
      <c r="C54" s="299" t="str">
        <f>IF('Kalk UHR KiGa Bajuwarenring'!C54="","",'Kalk UHR KiGa Bajuwarenring'!C54)</f>
        <v/>
      </c>
      <c r="D54" s="538" t="str">
        <f>'Kalk UHR KiGa Bajuwarenring'!D54</f>
        <v>Putzraum</v>
      </c>
      <c r="E54" s="299" t="str">
        <f>'Kalk UHR KiGa Bajuwarenring'!E54</f>
        <v>Linoleum</v>
      </c>
      <c r="F54" s="227" t="str">
        <f>'Kalk UHR KiGa Bajuwarenring'!F54</f>
        <v>Z-kR</v>
      </c>
      <c r="G54" s="227" t="str">
        <f t="shared" si="35"/>
        <v>Z--kR</v>
      </c>
      <c r="H54" s="126">
        <f>'Kalk UHR KiGa Bajuwarenring'!G54</f>
        <v>6.09</v>
      </c>
      <c r="I54" s="96" t="s">
        <v>68</v>
      </c>
      <c r="J54" s="323">
        <f>VLOOKUP(I54,Turnus!$H$9:$I$26,2,FALSE)</f>
        <v>0</v>
      </c>
      <c r="K54" s="126">
        <f t="shared" si="36"/>
        <v>0</v>
      </c>
      <c r="L54" s="127">
        <f>VLOOKUP($G54,'Leistungswerte GR Kigas'!$C$6:$F$43,4,FALSE)</f>
        <v>0</v>
      </c>
      <c r="M54" s="128">
        <f t="shared" si="37"/>
        <v>0</v>
      </c>
      <c r="N54" s="128">
        <f t="shared" si="38"/>
        <v>0</v>
      </c>
      <c r="O54" s="521">
        <f t="shared" si="6"/>
        <v>0</v>
      </c>
      <c r="P54" s="129">
        <f t="shared" si="39"/>
        <v>0</v>
      </c>
      <c r="Q54" s="130">
        <f t="shared" si="40"/>
        <v>0</v>
      </c>
    </row>
    <row r="55" spans="1:17" s="58" customFormat="1" ht="24.6" customHeight="1" x14ac:dyDescent="0.25">
      <c r="A55" s="540" t="str">
        <f>'Kalk UHR KiGa Bajuwarenring'!A55</f>
        <v>Erweiterungs-bau</v>
      </c>
      <c r="B55" s="299" t="str">
        <f>'Kalk UHR KiGa Bajuwarenring'!B55</f>
        <v>EG</v>
      </c>
      <c r="C55" s="299" t="str">
        <f>IF('Kalk UHR KiGa Bajuwarenring'!C55="","",'Kalk UHR KiGa Bajuwarenring'!C55)</f>
        <v/>
      </c>
      <c r="D55" s="538" t="str">
        <f>'Kalk UHR KiGa Bajuwarenring'!D55</f>
        <v>WC Personal</v>
      </c>
      <c r="E55" s="299" t="str">
        <f>'Kalk UHR KiGa Bajuwarenring'!E55</f>
        <v>Fliesen</v>
      </c>
      <c r="F55" s="227" t="str">
        <f>'Kalk UHR KiGa Bajuwarenring'!F55</f>
        <v>S1-W5</v>
      </c>
      <c r="G55" s="227" t="str">
        <f t="shared" si="35"/>
        <v>S1-J1</v>
      </c>
      <c r="H55" s="126">
        <f>'Kalk UHR KiGa Bajuwarenring'!G55</f>
        <v>5.54</v>
      </c>
      <c r="I55" s="96" t="s">
        <v>54</v>
      </c>
      <c r="J55" s="323">
        <f>VLOOKUP(I55,Turnus!$H$9:$I$26,2,FALSE)</f>
        <v>1</v>
      </c>
      <c r="K55" s="126">
        <f t="shared" si="36"/>
        <v>5.54</v>
      </c>
      <c r="L55" s="127">
        <f>VLOOKUP($G55,'Leistungswerte GR Kigas'!$C$6:$F$43,4,FALSE)</f>
        <v>0</v>
      </c>
      <c r="M55" s="128">
        <f t="shared" si="37"/>
        <v>0</v>
      </c>
      <c r="N55" s="128">
        <f t="shared" si="38"/>
        <v>0</v>
      </c>
      <c r="O55" s="521">
        <f t="shared" si="6"/>
        <v>0</v>
      </c>
      <c r="P55" s="129">
        <f t="shared" si="39"/>
        <v>0</v>
      </c>
      <c r="Q55" s="130">
        <f t="shared" si="40"/>
        <v>0</v>
      </c>
    </row>
    <row r="56" spans="1:17" s="58" customFormat="1" ht="24.9" customHeight="1" x14ac:dyDescent="0.25">
      <c r="A56" s="540" t="str">
        <f>'Kalk UHR KiGa Bajuwarenring'!A56</f>
        <v>Erweiterungs-bau</v>
      </c>
      <c r="B56" s="299" t="str">
        <f>'Kalk UHR KiGa Bajuwarenring'!B56</f>
        <v>EG</v>
      </c>
      <c r="C56" s="299" t="str">
        <f>IF('Kalk UHR KiGa Bajuwarenring'!C56="","",'Kalk UHR KiGa Bajuwarenring'!C56)</f>
        <v/>
      </c>
      <c r="D56" s="538" t="str">
        <f>'Kalk UHR KiGa Bajuwarenring'!D56</f>
        <v>WC Gäste</v>
      </c>
      <c r="E56" s="299" t="str">
        <f>'Kalk UHR KiGa Bajuwarenring'!E56</f>
        <v>Fliesen</v>
      </c>
      <c r="F56" s="227" t="str">
        <f>'Kalk UHR KiGa Bajuwarenring'!F56</f>
        <v>S1-W5</v>
      </c>
      <c r="G56" s="227" t="str">
        <f t="shared" si="35"/>
        <v>S1-J1</v>
      </c>
      <c r="H56" s="126">
        <f>'Kalk UHR KiGa Bajuwarenring'!G56</f>
        <v>5.54</v>
      </c>
      <c r="I56" s="96" t="s">
        <v>54</v>
      </c>
      <c r="J56" s="323">
        <f>VLOOKUP(I56,Turnus!$H$9:$I$26,2,FALSE)</f>
        <v>1</v>
      </c>
      <c r="K56" s="126">
        <f t="shared" si="36"/>
        <v>5.54</v>
      </c>
      <c r="L56" s="127">
        <f>VLOOKUP($G56,'Leistungswerte GR Kigas'!$C$6:$F$43,4,FALSE)</f>
        <v>0</v>
      </c>
      <c r="M56" s="128">
        <f t="shared" si="37"/>
        <v>0</v>
      </c>
      <c r="N56" s="128">
        <f t="shared" si="38"/>
        <v>0</v>
      </c>
      <c r="O56" s="521">
        <f t="shared" si="6"/>
        <v>0</v>
      </c>
      <c r="P56" s="129">
        <f t="shared" si="39"/>
        <v>0</v>
      </c>
      <c r="Q56" s="130">
        <f t="shared" si="40"/>
        <v>0</v>
      </c>
    </row>
    <row r="57" spans="1:17" s="58" customFormat="1" ht="24.9" customHeight="1" x14ac:dyDescent="0.25">
      <c r="A57" s="540" t="str">
        <f>'Kalk UHR KiGa Bajuwarenring'!A57</f>
        <v>Erweiterungs-bau</v>
      </c>
      <c r="B57" s="299" t="str">
        <f>'Kalk UHR KiGa Bajuwarenring'!B57</f>
        <v>EG</v>
      </c>
      <c r="C57" s="299" t="str">
        <f>IF('Kalk UHR KiGa Bajuwarenring'!C57="","",'Kalk UHR KiGa Bajuwarenring'!C57)</f>
        <v/>
      </c>
      <c r="D57" s="538" t="str">
        <f>'Kalk UHR KiGa Bajuwarenring'!D57</f>
        <v>Technik  (Zugang von außen)</v>
      </c>
      <c r="E57" s="299" t="str">
        <f>'Kalk UHR KiGa Bajuwarenring'!E57</f>
        <v>Hartbelag</v>
      </c>
      <c r="F57" s="227" t="str">
        <f>'Kalk UHR KiGa Bajuwarenring'!F57</f>
        <v>Z-kR</v>
      </c>
      <c r="G57" s="227" t="str">
        <f t="shared" si="35"/>
        <v>Z--kR</v>
      </c>
      <c r="H57" s="126">
        <f>'Kalk UHR KiGa Bajuwarenring'!G57</f>
        <v>13.6</v>
      </c>
      <c r="I57" s="96" t="s">
        <v>68</v>
      </c>
      <c r="J57" s="323">
        <f>VLOOKUP(I57,Turnus!$H$9:$I$26,2,FALSE)</f>
        <v>0</v>
      </c>
      <c r="K57" s="126">
        <f t="shared" si="36"/>
        <v>0</v>
      </c>
      <c r="L57" s="127">
        <f>VLOOKUP($G57,'Leistungswerte GR Kigas'!$C$6:$F$43,4,FALSE)</f>
        <v>0</v>
      </c>
      <c r="M57" s="128">
        <f t="shared" si="37"/>
        <v>0</v>
      </c>
      <c r="N57" s="128">
        <f t="shared" si="38"/>
        <v>0</v>
      </c>
      <c r="O57" s="521">
        <f t="shared" si="6"/>
        <v>0</v>
      </c>
      <c r="P57" s="129">
        <f t="shared" si="39"/>
        <v>0</v>
      </c>
      <c r="Q57" s="130">
        <f t="shared" si="40"/>
        <v>0</v>
      </c>
    </row>
    <row r="58" spans="1:17" s="58" customFormat="1" ht="24.9" customHeight="1" x14ac:dyDescent="0.25">
      <c r="A58" s="540" t="str">
        <f>'Kalk UHR KiGa Bajuwarenring'!A58</f>
        <v>Erweiterungs-bau</v>
      </c>
      <c r="B58" s="299" t="str">
        <f>'Kalk UHR KiGa Bajuwarenring'!B58</f>
        <v>EG</v>
      </c>
      <c r="C58" s="299" t="str">
        <f>IF('Kalk UHR KiGa Bajuwarenring'!C58="","",'Kalk UHR KiGa Bajuwarenring'!C58)</f>
        <v/>
      </c>
      <c r="D58" s="538" t="str">
        <f>'Kalk UHR KiGa Bajuwarenring'!D58</f>
        <v>Aufenthalt Personal</v>
      </c>
      <c r="E58" s="299" t="str">
        <f>'Kalk UHR KiGa Bajuwarenring'!E58</f>
        <v>Linoleum</v>
      </c>
      <c r="F58" s="227" t="str">
        <f>'Kalk UHR KiGa Bajuwarenring'!F58</f>
        <v>A1-W3</v>
      </c>
      <c r="G58" s="227" t="str">
        <f t="shared" si="17"/>
        <v>A1-J0,5</v>
      </c>
      <c r="H58" s="126">
        <f>'Kalk UHR KiGa Bajuwarenring'!G58</f>
        <v>39.08</v>
      </c>
      <c r="I58" s="96" t="s">
        <v>549</v>
      </c>
      <c r="J58" s="323">
        <f>VLOOKUP(I58,Turnus!$H$9:$I$26,2,FALSE)</f>
        <v>0.5</v>
      </c>
      <c r="K58" s="126">
        <f t="shared" si="13"/>
        <v>19.54</v>
      </c>
      <c r="L58" s="127">
        <f>VLOOKUP($G58,'Leistungswerte GR Kigas'!$C$6:$F$43,4,FALSE)</f>
        <v>0</v>
      </c>
      <c r="M58" s="128">
        <f t="shared" si="5"/>
        <v>0</v>
      </c>
      <c r="N58" s="128">
        <f t="shared" si="14"/>
        <v>0</v>
      </c>
      <c r="O58" s="521">
        <f t="shared" si="6"/>
        <v>0</v>
      </c>
      <c r="P58" s="129">
        <f t="shared" si="15"/>
        <v>0</v>
      </c>
      <c r="Q58" s="130">
        <f t="shared" si="16"/>
        <v>0</v>
      </c>
    </row>
    <row r="59" spans="1:17" s="58" customFormat="1" ht="24.9" customHeight="1" x14ac:dyDescent="0.25">
      <c r="A59" s="540" t="str">
        <f>'Kalk UHR KiGa Bajuwarenring'!A59</f>
        <v>Erweiterungs-bau</v>
      </c>
      <c r="B59" s="299" t="str">
        <f>'Kalk UHR KiGa Bajuwarenring'!B59</f>
        <v>EG</v>
      </c>
      <c r="C59" s="299" t="str">
        <f>IF('Kalk UHR KiGa Bajuwarenring'!C59="","",'Kalk UHR KiGa Bajuwarenring'!C59)</f>
        <v/>
      </c>
      <c r="D59" s="538" t="str">
        <f>'Kalk UHR KiGa Bajuwarenring'!D59</f>
        <v>Büro 1</v>
      </c>
      <c r="E59" s="299" t="str">
        <f>'Kalk UHR KiGa Bajuwarenring'!E59</f>
        <v>Linoleum</v>
      </c>
      <c r="F59" s="227" t="str">
        <f>'Kalk UHR KiGa Bajuwarenring'!F59</f>
        <v>B1-W3</v>
      </c>
      <c r="G59" s="227" t="str">
        <f t="shared" si="17"/>
        <v>B1-J0,5</v>
      </c>
      <c r="H59" s="126">
        <f>'Kalk UHR KiGa Bajuwarenring'!G59</f>
        <v>13.15</v>
      </c>
      <c r="I59" s="96" t="s">
        <v>549</v>
      </c>
      <c r="J59" s="323">
        <f>VLOOKUP(I59,Turnus!$H$9:$I$26,2,FALSE)</f>
        <v>0.5</v>
      </c>
      <c r="K59" s="126">
        <f t="shared" si="13"/>
        <v>6.5750000000000002</v>
      </c>
      <c r="L59" s="127">
        <f>VLOOKUP($G59,'Leistungswerte GR Kigas'!$C$6:$F$43,4,FALSE)</f>
        <v>0</v>
      </c>
      <c r="M59" s="128">
        <f t="shared" si="5"/>
        <v>0</v>
      </c>
      <c r="N59" s="128">
        <f t="shared" si="14"/>
        <v>0</v>
      </c>
      <c r="O59" s="521">
        <f t="shared" si="6"/>
        <v>0</v>
      </c>
      <c r="P59" s="129">
        <f t="shared" si="15"/>
        <v>0</v>
      </c>
      <c r="Q59" s="130">
        <f t="shared" si="16"/>
        <v>0</v>
      </c>
    </row>
    <row r="60" spans="1:17" s="58" customFormat="1" ht="24.6" customHeight="1" x14ac:dyDescent="0.25">
      <c r="A60" s="540" t="str">
        <f>'Kalk UHR KiGa Bajuwarenring'!A60</f>
        <v>Erweiterungs-bau</v>
      </c>
      <c r="B60" s="299" t="str">
        <f>'Kalk UHR KiGa Bajuwarenring'!B60</f>
        <v>EG</v>
      </c>
      <c r="C60" s="299" t="str">
        <f>IF('Kalk UHR KiGa Bajuwarenring'!C60="","",'Kalk UHR KiGa Bajuwarenring'!C60)</f>
        <v/>
      </c>
      <c r="D60" s="538" t="str">
        <f>'Kalk UHR KiGa Bajuwarenring'!D60</f>
        <v>Büro 2</v>
      </c>
      <c r="E60" s="299" t="str">
        <f>'Kalk UHR KiGa Bajuwarenring'!E60</f>
        <v>Linoleum</v>
      </c>
      <c r="F60" s="227" t="str">
        <f>'Kalk UHR KiGa Bajuwarenring'!F60</f>
        <v>B1-W3</v>
      </c>
      <c r="G60" s="227" t="str">
        <f t="shared" si="17"/>
        <v>B1-J0,5</v>
      </c>
      <c r="H60" s="126">
        <f>'Kalk UHR KiGa Bajuwarenring'!G60</f>
        <v>13.15</v>
      </c>
      <c r="I60" s="96" t="s">
        <v>549</v>
      </c>
      <c r="J60" s="323">
        <f>VLOOKUP(I60,Turnus!$H$9:$I$26,2,FALSE)</f>
        <v>0.5</v>
      </c>
      <c r="K60" s="126">
        <f t="shared" si="1"/>
        <v>6.5750000000000002</v>
      </c>
      <c r="L60" s="127">
        <f>VLOOKUP($G60,'Leistungswerte GR Kigas'!$C$6:$F$43,4,FALSE)</f>
        <v>0</v>
      </c>
      <c r="M60" s="128">
        <f t="shared" si="5"/>
        <v>0</v>
      </c>
      <c r="N60" s="128">
        <f t="shared" si="2"/>
        <v>0</v>
      </c>
      <c r="O60" s="521">
        <f t="shared" si="6"/>
        <v>0</v>
      </c>
      <c r="P60" s="129">
        <f t="shared" si="3"/>
        <v>0</v>
      </c>
      <c r="Q60" s="130">
        <f t="shared" si="4"/>
        <v>0</v>
      </c>
    </row>
    <row r="61" spans="1:17" s="58" customFormat="1" ht="24.9" customHeight="1" x14ac:dyDescent="0.25">
      <c r="A61" s="540" t="str">
        <f>'Kalk UHR KiGa Bajuwarenring'!A61</f>
        <v>Erweiterungs-bau</v>
      </c>
      <c r="B61" s="299" t="str">
        <f>'Kalk UHR KiGa Bajuwarenring'!B61</f>
        <v>EG</v>
      </c>
      <c r="C61" s="299" t="str">
        <f>IF('Kalk UHR KiGa Bajuwarenring'!C61="","",'Kalk UHR KiGa Bajuwarenring'!C61)</f>
        <v/>
      </c>
      <c r="D61" s="538" t="str">
        <f>'Kalk UHR KiGa Bajuwarenring'!D61</f>
        <v>Flur groß</v>
      </c>
      <c r="E61" s="299" t="str">
        <f>'Kalk UHR KiGa Bajuwarenring'!E61</f>
        <v>Linoleum</v>
      </c>
      <c r="F61" s="227" t="str">
        <f>'Kalk UHR KiGa Bajuwarenring'!F61</f>
        <v>F1-W5</v>
      </c>
      <c r="G61" s="227" t="str">
        <f t="shared" si="17"/>
        <v>F1-J0,5</v>
      </c>
      <c r="H61" s="126">
        <f>'Kalk UHR KiGa Bajuwarenring'!G61</f>
        <v>71.02</v>
      </c>
      <c r="I61" s="96" t="s">
        <v>549</v>
      </c>
      <c r="J61" s="323">
        <f>VLOOKUP(I61,Turnus!$H$9:$I$26,2,FALSE)</f>
        <v>0.5</v>
      </c>
      <c r="K61" s="126">
        <f t="shared" si="1"/>
        <v>35.51</v>
      </c>
      <c r="L61" s="127">
        <f>VLOOKUP($G61,'Leistungswerte GR Kigas'!$C$6:$F$43,4,FALSE)</f>
        <v>0</v>
      </c>
      <c r="M61" s="128">
        <f t="shared" si="5"/>
        <v>0</v>
      </c>
      <c r="N61" s="128">
        <f t="shared" si="2"/>
        <v>0</v>
      </c>
      <c r="O61" s="521">
        <f t="shared" si="6"/>
        <v>0</v>
      </c>
      <c r="P61" s="129">
        <f t="shared" si="3"/>
        <v>0</v>
      </c>
      <c r="Q61" s="130">
        <f t="shared" si="4"/>
        <v>0</v>
      </c>
    </row>
    <row r="62" spans="1:17" s="58" customFormat="1" ht="24.9" customHeight="1" x14ac:dyDescent="0.25">
      <c r="A62" s="540" t="str">
        <f>'Kalk UHR KiGa Bajuwarenring'!A62</f>
        <v>Erweiterungs-bau</v>
      </c>
      <c r="B62" s="299" t="str">
        <f>'Kalk UHR KiGa Bajuwarenring'!B62</f>
        <v>EG</v>
      </c>
      <c r="C62" s="299" t="str">
        <f>IF('Kalk UHR KiGa Bajuwarenring'!C62="","",'Kalk UHR KiGa Bajuwarenring'!C62)</f>
        <v/>
      </c>
      <c r="D62" s="538" t="str">
        <f>'Kalk UHR KiGa Bajuwarenring'!D62</f>
        <v>Ruheraum 1</v>
      </c>
      <c r="E62" s="299" t="str">
        <f>'Kalk UHR KiGa Bajuwarenring'!E62</f>
        <v>Linoleum</v>
      </c>
      <c r="F62" s="227" t="str">
        <f>'Kalk UHR KiGa Bajuwarenring'!F62</f>
        <v>G1-W5</v>
      </c>
      <c r="G62" s="227" t="str">
        <f t="shared" si="17"/>
        <v>G1-J0,5</v>
      </c>
      <c r="H62" s="126">
        <f>'Kalk UHR KiGa Bajuwarenring'!G62</f>
        <v>25.94</v>
      </c>
      <c r="I62" s="96" t="s">
        <v>549</v>
      </c>
      <c r="J62" s="323">
        <f>VLOOKUP(I62,Turnus!$H$9:$I$26,2,FALSE)</f>
        <v>0.5</v>
      </c>
      <c r="K62" s="126">
        <f t="shared" si="1"/>
        <v>12.97</v>
      </c>
      <c r="L62" s="127">
        <f>VLOOKUP($G62,'Leistungswerte GR Kigas'!$C$6:$F$43,4,FALSE)</f>
        <v>0</v>
      </c>
      <c r="M62" s="128">
        <f t="shared" si="5"/>
        <v>0</v>
      </c>
      <c r="N62" s="128">
        <f t="shared" si="2"/>
        <v>0</v>
      </c>
      <c r="O62" s="521">
        <f t="shared" si="6"/>
        <v>0</v>
      </c>
      <c r="P62" s="129">
        <f t="shared" si="3"/>
        <v>0</v>
      </c>
      <c r="Q62" s="130">
        <f t="shared" si="4"/>
        <v>0</v>
      </c>
    </row>
    <row r="63" spans="1:17" s="58" customFormat="1" ht="24.9" customHeight="1" x14ac:dyDescent="0.25">
      <c r="A63" s="540" t="str">
        <f>'Kalk UHR KiGa Bajuwarenring'!A63</f>
        <v>Erweiterungs-bau</v>
      </c>
      <c r="B63" s="299" t="str">
        <f>'Kalk UHR KiGa Bajuwarenring'!B63</f>
        <v>EG</v>
      </c>
      <c r="C63" s="299" t="str">
        <f>IF('Kalk UHR KiGa Bajuwarenring'!C63="","",'Kalk UHR KiGa Bajuwarenring'!C63)</f>
        <v/>
      </c>
      <c r="D63" s="538" t="str">
        <f>'Kalk UHR KiGa Bajuwarenring'!D63</f>
        <v>Gruppenraum 1</v>
      </c>
      <c r="E63" s="299" t="str">
        <f>'Kalk UHR KiGa Bajuwarenring'!E63</f>
        <v>Linoleum</v>
      </c>
      <c r="F63" s="227" t="str">
        <f>'Kalk UHR KiGa Bajuwarenring'!F63</f>
        <v>G1-W5</v>
      </c>
      <c r="G63" s="227" t="str">
        <f t="shared" si="17"/>
        <v>G1-J0,5</v>
      </c>
      <c r="H63" s="126">
        <f>'Kalk UHR KiGa Bajuwarenring'!G63</f>
        <v>53.2</v>
      </c>
      <c r="I63" s="96" t="s">
        <v>549</v>
      </c>
      <c r="J63" s="323">
        <f>VLOOKUP(I63,Turnus!$H$9:$I$26,2,FALSE)</f>
        <v>0.5</v>
      </c>
      <c r="K63" s="126">
        <f t="shared" si="1"/>
        <v>26.6</v>
      </c>
      <c r="L63" s="127">
        <f>VLOOKUP($G63,'Leistungswerte GR Kigas'!$C$6:$F$43,4,FALSE)</f>
        <v>0</v>
      </c>
      <c r="M63" s="128">
        <f t="shared" si="5"/>
        <v>0</v>
      </c>
      <c r="N63" s="128">
        <f t="shared" si="2"/>
        <v>0</v>
      </c>
      <c r="O63" s="521">
        <f t="shared" si="6"/>
        <v>0</v>
      </c>
      <c r="P63" s="129">
        <f t="shared" si="3"/>
        <v>0</v>
      </c>
      <c r="Q63" s="130">
        <f t="shared" si="4"/>
        <v>0</v>
      </c>
    </row>
    <row r="64" spans="1:17" s="58" customFormat="1" ht="24.9" customHeight="1" x14ac:dyDescent="0.25">
      <c r="A64" s="540" t="str">
        <f>'Kalk UHR KiGa Bajuwarenring'!A64</f>
        <v>Erweiterungs-bau</v>
      </c>
      <c r="B64" s="299" t="str">
        <f>'Kalk UHR KiGa Bajuwarenring'!B64</f>
        <v>EG</v>
      </c>
      <c r="C64" s="299" t="str">
        <f>IF('Kalk UHR KiGa Bajuwarenring'!C64="","",'Kalk UHR KiGa Bajuwarenring'!C64)</f>
        <v/>
      </c>
      <c r="D64" s="538" t="str">
        <f>'Kalk UHR KiGa Bajuwarenring'!D64</f>
        <v>Gruppenraum 2</v>
      </c>
      <c r="E64" s="299" t="str">
        <f>'Kalk UHR KiGa Bajuwarenring'!E64</f>
        <v>Linoleum</v>
      </c>
      <c r="F64" s="227" t="str">
        <f>'Kalk UHR KiGa Bajuwarenring'!F64</f>
        <v>G1-W5</v>
      </c>
      <c r="G64" s="227" t="str">
        <f t="shared" ref="G64:G65" si="41">CONCATENATE((LEFT(F64,2)),"-",I64)</f>
        <v>G1-J0,5</v>
      </c>
      <c r="H64" s="126">
        <f>'Kalk UHR KiGa Bajuwarenring'!G64</f>
        <v>53.2</v>
      </c>
      <c r="I64" s="96" t="s">
        <v>549</v>
      </c>
      <c r="J64" s="323">
        <f>VLOOKUP(I64,Turnus!$H$9:$I$26,2,FALSE)</f>
        <v>0.5</v>
      </c>
      <c r="K64" s="126">
        <f t="shared" ref="K64:K65" si="42">+H64*J64</f>
        <v>26.6</v>
      </c>
      <c r="L64" s="127">
        <f>VLOOKUP($G64,'Leistungswerte GR Kigas'!$C$6:$F$43,4,FALSE)</f>
        <v>0</v>
      </c>
      <c r="M64" s="128">
        <f t="shared" ref="M64:M65" si="43">IF(ISERROR(H64/L64),0,H64/L64)</f>
        <v>0</v>
      </c>
      <c r="N64" s="128">
        <f t="shared" ref="N64:N65" si="44">IF(ISERROR(K64/L64),0,K64/L64)</f>
        <v>0</v>
      </c>
      <c r="O64" s="521">
        <f t="shared" si="6"/>
        <v>0</v>
      </c>
      <c r="P64" s="129">
        <f t="shared" ref="P64:P65" si="45">IF(ISERROR(H64/L64*O64),0,H64/L64*O64)</f>
        <v>0</v>
      </c>
      <c r="Q64" s="130">
        <f t="shared" ref="Q64:Q65" si="46">+N64*O64</f>
        <v>0</v>
      </c>
    </row>
    <row r="65" spans="1:17" s="58" customFormat="1" ht="24.9" customHeight="1" x14ac:dyDescent="0.25">
      <c r="A65" s="540" t="str">
        <f>'Kalk UHR KiGa Bajuwarenring'!A65</f>
        <v>Erweiterungs-bau</v>
      </c>
      <c r="B65" s="299" t="str">
        <f>'Kalk UHR KiGa Bajuwarenring'!B65</f>
        <v>EG</v>
      </c>
      <c r="C65" s="299" t="str">
        <f>IF('Kalk UHR KiGa Bajuwarenring'!C65="","",'Kalk UHR KiGa Bajuwarenring'!C65)</f>
        <v/>
      </c>
      <c r="D65" s="538" t="str">
        <f>'Kalk UHR KiGa Bajuwarenring'!D65</f>
        <v>Ruheraum 2</v>
      </c>
      <c r="E65" s="299" t="str">
        <f>'Kalk UHR KiGa Bajuwarenring'!E65</f>
        <v>Linoleum</v>
      </c>
      <c r="F65" s="227" t="str">
        <f>'Kalk UHR KiGa Bajuwarenring'!F65</f>
        <v>G1-W5</v>
      </c>
      <c r="G65" s="227" t="str">
        <f t="shared" si="41"/>
        <v>G1-J0,5</v>
      </c>
      <c r="H65" s="126">
        <f>'Kalk UHR KiGa Bajuwarenring'!G65</f>
        <v>25.94</v>
      </c>
      <c r="I65" s="96" t="s">
        <v>549</v>
      </c>
      <c r="J65" s="323">
        <f>VLOOKUP(I65,Turnus!$H$9:$I$26,2,FALSE)</f>
        <v>0.5</v>
      </c>
      <c r="K65" s="126">
        <f t="shared" si="42"/>
        <v>12.97</v>
      </c>
      <c r="L65" s="127">
        <f>VLOOKUP($G65,'Leistungswerte GR Kigas'!$C$6:$F$43,4,FALSE)</f>
        <v>0</v>
      </c>
      <c r="M65" s="128">
        <f t="shared" si="43"/>
        <v>0</v>
      </c>
      <c r="N65" s="128">
        <f t="shared" si="44"/>
        <v>0</v>
      </c>
      <c r="O65" s="521">
        <f t="shared" si="6"/>
        <v>0</v>
      </c>
      <c r="P65" s="129">
        <f t="shared" si="45"/>
        <v>0</v>
      </c>
      <c r="Q65" s="130">
        <f t="shared" si="46"/>
        <v>0</v>
      </c>
    </row>
    <row r="66" spans="1:17" s="58" customFormat="1" ht="24.9" customHeight="1" x14ac:dyDescent="0.25">
      <c r="A66" s="540" t="str">
        <f>'Kalk UHR KiGa Bajuwarenring'!A66</f>
        <v>Erweiterungs-bau</v>
      </c>
      <c r="B66" s="299" t="str">
        <f>'Kalk UHR KiGa Bajuwarenring'!B66</f>
        <v>EG</v>
      </c>
      <c r="C66" s="299" t="str">
        <f>IF('Kalk UHR KiGa Bajuwarenring'!C66="","",'Kalk UHR KiGa Bajuwarenring'!C66)</f>
        <v/>
      </c>
      <c r="D66" s="538" t="str">
        <f>'Kalk UHR KiGa Bajuwarenring'!D66</f>
        <v>WC-Kinder</v>
      </c>
      <c r="E66" s="299" t="str">
        <f>'Kalk UHR KiGa Bajuwarenring'!E66</f>
        <v>Fliesen</v>
      </c>
      <c r="F66" s="227" t="str">
        <f>'Kalk UHR KiGa Bajuwarenring'!F66</f>
        <v>S1-W5</v>
      </c>
      <c r="G66" s="227" t="str">
        <f t="shared" si="17"/>
        <v>S1-J1</v>
      </c>
      <c r="H66" s="126">
        <f>'Kalk UHR KiGa Bajuwarenring'!G66</f>
        <v>35.33</v>
      </c>
      <c r="I66" s="96" t="s">
        <v>54</v>
      </c>
      <c r="J66" s="323">
        <f>VLOOKUP(I66,Turnus!$H$9:$I$26,2,FALSE)</f>
        <v>1</v>
      </c>
      <c r="K66" s="126">
        <f t="shared" si="1"/>
        <v>35.33</v>
      </c>
      <c r="L66" s="127">
        <f>VLOOKUP($G66,'Leistungswerte GR Kigas'!$C$6:$F$43,4,FALSE)</f>
        <v>0</v>
      </c>
      <c r="M66" s="128">
        <f t="shared" si="5"/>
        <v>0</v>
      </c>
      <c r="N66" s="128">
        <f t="shared" si="2"/>
        <v>0</v>
      </c>
      <c r="O66" s="521">
        <f t="shared" si="6"/>
        <v>0</v>
      </c>
      <c r="P66" s="129">
        <f t="shared" si="3"/>
        <v>0</v>
      </c>
      <c r="Q66" s="130">
        <f t="shared" si="4"/>
        <v>0</v>
      </c>
    </row>
    <row r="67" spans="1:17" s="58" customFormat="1" ht="24.9" customHeight="1" x14ac:dyDescent="0.25">
      <c r="A67" s="540" t="str">
        <f>'Kalk UHR KiGa Bajuwarenring'!A67</f>
        <v>Erweiterungs-bau</v>
      </c>
      <c r="B67" s="299" t="str">
        <f>'Kalk UHR KiGa Bajuwarenring'!B67</f>
        <v>EG</v>
      </c>
      <c r="C67" s="299" t="str">
        <f>IF('Kalk UHR KiGa Bajuwarenring'!C67="","",'Kalk UHR KiGa Bajuwarenring'!C67)</f>
        <v/>
      </c>
      <c r="D67" s="538" t="str">
        <f>'Kalk UHR KiGa Bajuwarenring'!D67</f>
        <v>Therapieraum</v>
      </c>
      <c r="E67" s="299" t="str">
        <f>'Kalk UHR KiGa Bajuwarenring'!E67</f>
        <v>Linoleum</v>
      </c>
      <c r="F67" s="227" t="str">
        <f>'Kalk UHR KiGa Bajuwarenring'!F67</f>
        <v>G1-W5</v>
      </c>
      <c r="G67" s="227" t="str">
        <f t="shared" si="17"/>
        <v>G1-J0,5</v>
      </c>
      <c r="H67" s="126">
        <f>'Kalk UHR KiGa Bajuwarenring'!G67</f>
        <v>8.7799999999999994</v>
      </c>
      <c r="I67" s="96" t="s">
        <v>549</v>
      </c>
      <c r="J67" s="323">
        <f>VLOOKUP(I67,Turnus!$H$9:$I$26,2,FALSE)</f>
        <v>0.5</v>
      </c>
      <c r="K67" s="126">
        <f t="shared" si="1"/>
        <v>4.3899999999999997</v>
      </c>
      <c r="L67" s="127">
        <f>VLOOKUP($G67,'Leistungswerte GR Kigas'!$C$6:$F$43,4,FALSE)</f>
        <v>0</v>
      </c>
      <c r="M67" s="128">
        <f t="shared" si="5"/>
        <v>0</v>
      </c>
      <c r="N67" s="128">
        <f t="shared" si="2"/>
        <v>0</v>
      </c>
      <c r="O67" s="521">
        <f t="shared" si="6"/>
        <v>0</v>
      </c>
      <c r="P67" s="129">
        <f t="shared" si="3"/>
        <v>0</v>
      </c>
      <c r="Q67" s="130">
        <f t="shared" si="4"/>
        <v>0</v>
      </c>
    </row>
    <row r="68" spans="1:17" s="58" customFormat="1" ht="26.25" customHeight="1" x14ac:dyDescent="0.3">
      <c r="A68" s="55"/>
      <c r="B68" s="55"/>
      <c r="C68" s="55"/>
      <c r="D68" s="55"/>
      <c r="E68" s="55"/>
      <c r="F68" s="55"/>
      <c r="G68" s="55"/>
      <c r="H68" s="55"/>
      <c r="I68" s="56"/>
      <c r="J68" s="56"/>
      <c r="K68" s="56"/>
      <c r="L68" s="56"/>
      <c r="M68" s="528"/>
      <c r="N68" s="93"/>
      <c r="O68" s="98"/>
      <c r="P68" s="99"/>
      <c r="Q68" s="407"/>
    </row>
    <row r="69" spans="1:17" ht="20.25" customHeight="1" x14ac:dyDescent="0.2">
      <c r="N69" s="101"/>
      <c r="O69" s="102"/>
      <c r="P69" s="455"/>
      <c r="Q69" s="103"/>
    </row>
    <row r="70" spans="1:17" x14ac:dyDescent="0.2">
      <c r="B70" s="53"/>
      <c r="C70" s="53"/>
      <c r="D70" s="53"/>
      <c r="E70" s="60"/>
      <c r="F70" s="60"/>
      <c r="G70" s="60"/>
      <c r="J70" s="53"/>
      <c r="K70" s="53"/>
      <c r="L70" s="53"/>
      <c r="M70" s="53"/>
    </row>
    <row r="71" spans="1:17" ht="12.75" customHeight="1" x14ac:dyDescent="0.2">
      <c r="B71" s="53"/>
      <c r="C71" s="53"/>
      <c r="D71" s="53"/>
      <c r="E71" s="60"/>
      <c r="F71" s="60"/>
      <c r="G71" s="60"/>
      <c r="J71" s="53"/>
      <c r="K71" s="53"/>
      <c r="L71" s="53"/>
      <c r="M71" s="53"/>
    </row>
    <row r="72" spans="1:17" s="104" customFormat="1" ht="12.75" customHeight="1" x14ac:dyDescent="0.2">
      <c r="B72" s="53"/>
      <c r="C72" s="53"/>
      <c r="D72" s="53"/>
      <c r="E72" s="60"/>
      <c r="F72" s="60"/>
      <c r="G72" s="60"/>
      <c r="H72" s="60"/>
      <c r="I72" s="59"/>
      <c r="J72" s="53"/>
      <c r="K72" s="53"/>
      <c r="L72" s="53"/>
      <c r="M72" s="53"/>
      <c r="O72" s="105"/>
      <c r="P72" s="106"/>
      <c r="Q72" s="106"/>
    </row>
    <row r="73" spans="1:17" s="104" customFormat="1" ht="12.75" customHeight="1" x14ac:dyDescent="0.2">
      <c r="B73" s="53"/>
      <c r="C73" s="53"/>
      <c r="D73" s="53"/>
      <c r="E73" s="60"/>
      <c r="F73" s="60"/>
      <c r="G73" s="60"/>
      <c r="H73" s="60"/>
      <c r="I73" s="59"/>
      <c r="J73" s="100"/>
      <c r="K73" s="100"/>
      <c r="L73" s="59"/>
      <c r="M73" s="59"/>
      <c r="O73" s="105"/>
      <c r="P73" s="106"/>
      <c r="Q73" s="106"/>
    </row>
    <row r="74" spans="1:17" s="104" customFormat="1" ht="12.75" customHeight="1" x14ac:dyDescent="0.2">
      <c r="B74" s="53"/>
      <c r="C74" s="53"/>
      <c r="D74" s="53"/>
      <c r="E74" s="60"/>
      <c r="F74" s="60"/>
      <c r="G74" s="60"/>
      <c r="H74" s="60"/>
      <c r="I74" s="59"/>
      <c r="J74" s="100"/>
      <c r="K74" s="100"/>
      <c r="L74" s="59"/>
      <c r="M74" s="59"/>
      <c r="O74" s="105"/>
      <c r="P74" s="106"/>
      <c r="Q74" s="106"/>
    </row>
    <row r="75" spans="1:17" s="104" customFormat="1" ht="12.75" customHeight="1" x14ac:dyDescent="0.2">
      <c r="B75" s="53"/>
      <c r="C75" s="53"/>
      <c r="D75" s="53"/>
      <c r="E75" s="60"/>
      <c r="F75" s="60"/>
      <c r="G75" s="60"/>
      <c r="H75" s="60"/>
      <c r="I75" s="59"/>
      <c r="J75" s="100"/>
      <c r="K75" s="100"/>
      <c r="L75" s="59"/>
      <c r="M75" s="59"/>
      <c r="O75" s="105"/>
      <c r="P75" s="106"/>
      <c r="Q75" s="106"/>
    </row>
    <row r="76" spans="1:17" s="104" customFormat="1" x14ac:dyDescent="0.2">
      <c r="B76" s="53"/>
      <c r="C76" s="53"/>
      <c r="D76" s="53"/>
      <c r="E76" s="60"/>
      <c r="F76" s="60"/>
      <c r="G76" s="60"/>
      <c r="H76" s="60"/>
      <c r="I76" s="59"/>
      <c r="J76" s="100"/>
      <c r="K76" s="100"/>
      <c r="L76" s="59"/>
      <c r="M76" s="59"/>
      <c r="O76" s="105"/>
      <c r="P76" s="106"/>
      <c r="Q76" s="106"/>
    </row>
    <row r="77" spans="1:17" s="104" customFormat="1" x14ac:dyDescent="0.2">
      <c r="B77" s="53"/>
      <c r="C77" s="53"/>
      <c r="D77" s="53"/>
      <c r="E77" s="60"/>
      <c r="F77" s="60"/>
      <c r="G77" s="60"/>
      <c r="H77" s="60"/>
      <c r="I77" s="59"/>
      <c r="J77" s="100"/>
      <c r="K77" s="100"/>
      <c r="L77" s="59"/>
      <c r="M77" s="59"/>
      <c r="O77" s="105"/>
      <c r="P77" s="106"/>
      <c r="Q77" s="106"/>
    </row>
    <row r="78" spans="1:17" s="104" customFormat="1" x14ac:dyDescent="0.2">
      <c r="B78" s="60"/>
      <c r="C78" s="60"/>
      <c r="D78" s="60"/>
      <c r="E78" s="60"/>
      <c r="F78" s="60"/>
      <c r="G78" s="60"/>
      <c r="H78" s="60"/>
      <c r="I78" s="59"/>
      <c r="J78" s="100"/>
      <c r="K78" s="100"/>
      <c r="L78" s="59"/>
      <c r="M78" s="59"/>
      <c r="O78" s="105"/>
      <c r="P78" s="106"/>
      <c r="Q78" s="106"/>
    </row>
    <row r="79" spans="1:17" s="104" customFormat="1" x14ac:dyDescent="0.2">
      <c r="B79" s="60"/>
      <c r="C79" s="60"/>
      <c r="D79" s="60"/>
      <c r="E79" s="60"/>
      <c r="F79" s="60"/>
      <c r="G79" s="60"/>
      <c r="H79" s="60"/>
      <c r="I79" s="59"/>
      <c r="J79" s="100"/>
      <c r="K79" s="100"/>
      <c r="L79" s="59"/>
      <c r="M79" s="59"/>
      <c r="O79" s="105"/>
      <c r="P79" s="106"/>
      <c r="Q79" s="106"/>
    </row>
    <row r="80" spans="1:17" s="104" customFormat="1" x14ac:dyDescent="0.2">
      <c r="B80" s="60"/>
      <c r="C80" s="60"/>
      <c r="D80" s="60"/>
      <c r="E80" s="60"/>
      <c r="F80" s="60"/>
      <c r="G80" s="60"/>
      <c r="H80" s="60"/>
      <c r="I80" s="59"/>
      <c r="J80" s="100"/>
      <c r="K80" s="100"/>
      <c r="L80" s="59"/>
      <c r="M80" s="59"/>
      <c r="O80" s="105"/>
      <c r="P80" s="106"/>
      <c r="Q80" s="106"/>
    </row>
    <row r="81" spans="2:17" s="104" customFormat="1" x14ac:dyDescent="0.2">
      <c r="B81" s="60"/>
      <c r="C81" s="60"/>
      <c r="D81" s="60"/>
      <c r="E81" s="60"/>
      <c r="F81" s="60"/>
      <c r="G81" s="60"/>
      <c r="H81" s="60"/>
      <c r="I81" s="59"/>
      <c r="J81" s="100"/>
      <c r="K81" s="100"/>
      <c r="L81" s="59"/>
      <c r="M81" s="59"/>
      <c r="O81" s="105"/>
      <c r="P81" s="106"/>
      <c r="Q81" s="106"/>
    </row>
    <row r="82" spans="2:17" s="104" customFormat="1" x14ac:dyDescent="0.2">
      <c r="B82" s="60"/>
      <c r="C82" s="60"/>
      <c r="D82" s="60"/>
      <c r="E82" s="60"/>
      <c r="F82" s="60"/>
      <c r="G82" s="60"/>
      <c r="H82" s="60"/>
      <c r="I82" s="59"/>
      <c r="J82" s="100"/>
      <c r="K82" s="100"/>
      <c r="L82" s="59"/>
      <c r="M82" s="59"/>
      <c r="O82" s="105"/>
      <c r="P82" s="106"/>
      <c r="Q82" s="106"/>
    </row>
    <row r="83" spans="2:17" s="104" customFormat="1" x14ac:dyDescent="0.2">
      <c r="B83" s="60"/>
      <c r="C83" s="60"/>
      <c r="D83" s="60"/>
      <c r="E83" s="60"/>
      <c r="F83" s="60"/>
      <c r="G83" s="60"/>
      <c r="H83" s="60"/>
      <c r="I83" s="59"/>
      <c r="J83" s="100"/>
      <c r="K83" s="100"/>
      <c r="L83" s="59"/>
      <c r="M83" s="59"/>
      <c r="O83" s="105"/>
      <c r="P83" s="106"/>
      <c r="Q83" s="106"/>
    </row>
    <row r="84" spans="2:17" s="104" customFormat="1" x14ac:dyDescent="0.2">
      <c r="B84" s="60"/>
      <c r="C84" s="60"/>
      <c r="D84" s="60"/>
      <c r="E84" s="60"/>
      <c r="F84" s="60"/>
      <c r="G84" s="60"/>
      <c r="H84" s="60"/>
      <c r="I84" s="59"/>
      <c r="J84" s="100"/>
      <c r="K84" s="100"/>
      <c r="L84" s="59"/>
      <c r="M84" s="59"/>
      <c r="O84" s="105"/>
      <c r="P84" s="106"/>
      <c r="Q84" s="106"/>
    </row>
    <row r="85" spans="2:17" s="104" customFormat="1" x14ac:dyDescent="0.2">
      <c r="B85" s="60"/>
      <c r="C85" s="60"/>
      <c r="D85" s="60"/>
      <c r="E85" s="60"/>
      <c r="F85" s="60"/>
      <c r="G85" s="60"/>
      <c r="H85" s="60"/>
      <c r="I85" s="59"/>
      <c r="J85" s="100"/>
      <c r="K85" s="100"/>
      <c r="L85" s="59"/>
      <c r="M85" s="59"/>
      <c r="O85" s="105"/>
      <c r="P85" s="106"/>
      <c r="Q85" s="106"/>
    </row>
    <row r="86" spans="2:17" s="104" customFormat="1" x14ac:dyDescent="0.2">
      <c r="B86" s="60"/>
      <c r="C86" s="60"/>
      <c r="D86" s="60"/>
      <c r="E86" s="60"/>
      <c r="F86" s="60"/>
      <c r="G86" s="60"/>
      <c r="H86" s="60"/>
      <c r="I86" s="59"/>
      <c r="J86" s="100"/>
      <c r="K86" s="100"/>
      <c r="L86" s="59"/>
      <c r="M86" s="59"/>
      <c r="O86" s="105"/>
      <c r="P86" s="106"/>
      <c r="Q86" s="106"/>
    </row>
    <row r="87" spans="2:17" s="104" customFormat="1" x14ac:dyDescent="0.2">
      <c r="B87" s="60"/>
      <c r="C87" s="60"/>
      <c r="D87" s="60"/>
      <c r="E87" s="60"/>
      <c r="F87" s="60"/>
      <c r="G87" s="60"/>
      <c r="H87" s="60"/>
      <c r="I87" s="59"/>
      <c r="J87" s="100"/>
      <c r="K87" s="100"/>
      <c r="L87" s="59"/>
      <c r="M87" s="59"/>
      <c r="O87" s="105"/>
      <c r="P87" s="106"/>
      <c r="Q87" s="106"/>
    </row>
    <row r="88" spans="2:17" s="60" customFormat="1" x14ac:dyDescent="0.2">
      <c r="I88" s="59"/>
      <c r="J88" s="100"/>
      <c r="K88" s="100"/>
      <c r="L88" s="59"/>
      <c r="M88" s="59"/>
      <c r="N88" s="104"/>
      <c r="O88" s="105"/>
      <c r="P88" s="106"/>
      <c r="Q88" s="106"/>
    </row>
    <row r="89" spans="2:17" s="60" customFormat="1" x14ac:dyDescent="0.2">
      <c r="I89" s="59"/>
      <c r="J89" s="100"/>
      <c r="K89" s="100"/>
      <c r="L89" s="59"/>
      <c r="M89" s="59"/>
      <c r="N89" s="104"/>
      <c r="O89" s="105"/>
      <c r="P89" s="106"/>
      <c r="Q89" s="106"/>
    </row>
    <row r="90" spans="2:17" s="60" customFormat="1" x14ac:dyDescent="0.2">
      <c r="I90" s="59"/>
      <c r="J90" s="100"/>
      <c r="K90" s="100"/>
      <c r="L90" s="59"/>
      <c r="M90" s="59"/>
      <c r="N90" s="104"/>
      <c r="O90" s="105"/>
      <c r="P90" s="106"/>
      <c r="Q90" s="106"/>
    </row>
    <row r="91" spans="2:17" s="60" customFormat="1" x14ac:dyDescent="0.2">
      <c r="I91" s="59"/>
      <c r="J91" s="100"/>
      <c r="K91" s="100"/>
      <c r="L91" s="59"/>
      <c r="M91" s="59"/>
      <c r="N91" s="104"/>
      <c r="O91" s="105"/>
      <c r="P91" s="106"/>
      <c r="Q91" s="106"/>
    </row>
    <row r="92" spans="2:17" s="60" customFormat="1" x14ac:dyDescent="0.2">
      <c r="I92" s="59"/>
      <c r="J92" s="100"/>
      <c r="K92" s="100"/>
      <c r="L92" s="59"/>
      <c r="M92" s="59"/>
      <c r="N92" s="104"/>
      <c r="O92" s="105"/>
      <c r="P92" s="106"/>
      <c r="Q92" s="106"/>
    </row>
    <row r="93" spans="2:17" s="60" customFormat="1" x14ac:dyDescent="0.2">
      <c r="I93" s="59"/>
      <c r="J93" s="100"/>
      <c r="K93" s="100"/>
      <c r="L93" s="59"/>
      <c r="M93" s="59"/>
      <c r="N93" s="104"/>
      <c r="O93" s="105"/>
      <c r="P93" s="106"/>
      <c r="Q93" s="106"/>
    </row>
    <row r="94" spans="2:17" s="60" customFormat="1" x14ac:dyDescent="0.2">
      <c r="I94" s="59"/>
      <c r="J94" s="100"/>
      <c r="K94" s="100"/>
      <c r="L94" s="59"/>
      <c r="M94" s="59"/>
      <c r="N94" s="104"/>
      <c r="O94" s="105"/>
      <c r="P94" s="106"/>
      <c r="Q94" s="106"/>
    </row>
    <row r="95" spans="2:17" s="60" customFormat="1" x14ac:dyDescent="0.2">
      <c r="I95" s="59"/>
      <c r="J95" s="100"/>
      <c r="K95" s="100"/>
      <c r="L95" s="59"/>
      <c r="M95" s="59"/>
      <c r="N95" s="104"/>
      <c r="O95" s="105"/>
      <c r="P95" s="106"/>
      <c r="Q95" s="106"/>
    </row>
    <row r="96" spans="2:17" s="60" customFormat="1" x14ac:dyDescent="0.2">
      <c r="I96" s="59"/>
      <c r="J96" s="100"/>
      <c r="K96" s="100"/>
      <c r="L96" s="59"/>
      <c r="M96" s="59"/>
      <c r="N96" s="104"/>
      <c r="O96" s="105"/>
      <c r="P96" s="106"/>
      <c r="Q96" s="106"/>
    </row>
    <row r="97" spans="9:17" s="60" customFormat="1" x14ac:dyDescent="0.2">
      <c r="I97" s="59"/>
      <c r="J97" s="100"/>
      <c r="K97" s="100"/>
      <c r="L97" s="59"/>
      <c r="M97" s="59"/>
      <c r="N97" s="104"/>
      <c r="O97" s="105"/>
      <c r="P97" s="106"/>
      <c r="Q97" s="106"/>
    </row>
    <row r="98" spans="9:17" s="60" customFormat="1" x14ac:dyDescent="0.2">
      <c r="I98" s="59"/>
      <c r="J98" s="100"/>
      <c r="K98" s="100"/>
      <c r="L98" s="59"/>
      <c r="M98" s="59"/>
      <c r="N98" s="104"/>
      <c r="O98" s="105"/>
      <c r="P98" s="106"/>
      <c r="Q98" s="106"/>
    </row>
    <row r="99" spans="9:17" s="60" customFormat="1" x14ac:dyDescent="0.2">
      <c r="I99" s="59"/>
      <c r="J99" s="100"/>
      <c r="K99" s="100"/>
      <c r="L99" s="59"/>
      <c r="M99" s="59"/>
      <c r="N99" s="104"/>
      <c r="O99" s="105"/>
      <c r="P99" s="106"/>
      <c r="Q99" s="106"/>
    </row>
    <row r="100" spans="9:17" s="60" customFormat="1" x14ac:dyDescent="0.2">
      <c r="I100" s="59"/>
      <c r="J100" s="100"/>
      <c r="K100" s="100"/>
      <c r="L100" s="59"/>
      <c r="M100" s="59"/>
      <c r="N100" s="104"/>
      <c r="O100" s="105"/>
      <c r="P100" s="106"/>
      <c r="Q100" s="106"/>
    </row>
    <row r="101" spans="9:17" s="60" customFormat="1" x14ac:dyDescent="0.2">
      <c r="I101" s="59"/>
      <c r="J101" s="100"/>
      <c r="K101" s="100"/>
      <c r="L101" s="59"/>
      <c r="M101" s="59"/>
      <c r="N101" s="104"/>
      <c r="O101" s="105"/>
      <c r="P101" s="106"/>
      <c r="Q101" s="106"/>
    </row>
    <row r="102" spans="9:17" s="60" customFormat="1" x14ac:dyDescent="0.2">
      <c r="I102" s="59"/>
      <c r="J102" s="100"/>
      <c r="K102" s="100"/>
      <c r="L102" s="59"/>
      <c r="M102" s="59"/>
      <c r="N102" s="104"/>
      <c r="O102" s="105"/>
      <c r="P102" s="106"/>
      <c r="Q102" s="106"/>
    </row>
    <row r="103" spans="9:17" s="60" customFormat="1" x14ac:dyDescent="0.2">
      <c r="I103" s="59"/>
      <c r="J103" s="100"/>
      <c r="K103" s="100"/>
      <c r="L103" s="59"/>
      <c r="M103" s="59"/>
      <c r="N103" s="104"/>
      <c r="O103" s="105"/>
      <c r="P103" s="106"/>
      <c r="Q103" s="106"/>
    </row>
    <row r="104" spans="9:17" s="60" customFormat="1" x14ac:dyDescent="0.2">
      <c r="I104" s="59"/>
      <c r="J104" s="100"/>
      <c r="K104" s="100"/>
      <c r="L104" s="59"/>
      <c r="M104" s="59"/>
      <c r="N104" s="104"/>
      <c r="O104" s="105"/>
      <c r="P104" s="106"/>
      <c r="Q104" s="106"/>
    </row>
    <row r="105" spans="9:17" s="60" customFormat="1" x14ac:dyDescent="0.2">
      <c r="I105" s="59"/>
      <c r="J105" s="100"/>
      <c r="K105" s="100"/>
      <c r="L105" s="59"/>
      <c r="M105" s="59"/>
      <c r="N105" s="104"/>
      <c r="O105" s="105"/>
      <c r="P105" s="106"/>
      <c r="Q105" s="106"/>
    </row>
    <row r="106" spans="9:17" s="60" customFormat="1" x14ac:dyDescent="0.2">
      <c r="I106" s="59"/>
      <c r="J106" s="100"/>
      <c r="K106" s="100"/>
      <c r="L106" s="59"/>
      <c r="M106" s="59"/>
      <c r="N106" s="104"/>
      <c r="O106" s="105"/>
      <c r="P106" s="106"/>
      <c r="Q106" s="106"/>
    </row>
    <row r="107" spans="9:17" s="60" customFormat="1" x14ac:dyDescent="0.2">
      <c r="I107" s="59"/>
      <c r="J107" s="100"/>
      <c r="K107" s="100"/>
      <c r="L107" s="59"/>
      <c r="M107" s="59"/>
      <c r="N107" s="104"/>
      <c r="O107" s="105"/>
      <c r="P107" s="106"/>
      <c r="Q107" s="106"/>
    </row>
    <row r="108" spans="9:17" s="60" customFormat="1" x14ac:dyDescent="0.2">
      <c r="I108" s="59"/>
      <c r="J108" s="100"/>
      <c r="K108" s="100"/>
      <c r="L108" s="59"/>
      <c r="M108" s="59"/>
      <c r="N108" s="104"/>
      <c r="O108" s="105"/>
      <c r="P108" s="106"/>
      <c r="Q108" s="106"/>
    </row>
    <row r="109" spans="9:17" s="60" customFormat="1" x14ac:dyDescent="0.2">
      <c r="I109" s="59"/>
      <c r="J109" s="100"/>
      <c r="K109" s="100"/>
      <c r="L109" s="59"/>
      <c r="M109" s="59"/>
      <c r="N109" s="104"/>
      <c r="O109" s="105"/>
      <c r="P109" s="106"/>
      <c r="Q109" s="106"/>
    </row>
    <row r="110" spans="9:17" s="60" customFormat="1" x14ac:dyDescent="0.2">
      <c r="I110" s="59"/>
      <c r="J110" s="100"/>
      <c r="K110" s="100"/>
      <c r="L110" s="59"/>
      <c r="M110" s="59"/>
      <c r="N110" s="104"/>
      <c r="O110" s="105"/>
      <c r="P110" s="106"/>
      <c r="Q110" s="106"/>
    </row>
    <row r="111" spans="9:17" s="60" customFormat="1" x14ac:dyDescent="0.2">
      <c r="I111" s="59"/>
      <c r="J111" s="100"/>
      <c r="K111" s="100"/>
      <c r="L111" s="59"/>
      <c r="M111" s="59"/>
      <c r="N111" s="104"/>
      <c r="O111" s="105"/>
      <c r="P111" s="106"/>
      <c r="Q111" s="106"/>
    </row>
    <row r="112" spans="9:17" s="60" customFormat="1" x14ac:dyDescent="0.2">
      <c r="I112" s="59"/>
      <c r="J112" s="100"/>
      <c r="K112" s="100"/>
      <c r="L112" s="59"/>
      <c r="M112" s="59"/>
      <c r="N112" s="104"/>
      <c r="O112" s="105"/>
      <c r="P112" s="106"/>
      <c r="Q112" s="106"/>
    </row>
    <row r="113" spans="9:17" s="60" customFormat="1" x14ac:dyDescent="0.2">
      <c r="I113" s="59"/>
      <c r="J113" s="100"/>
      <c r="K113" s="100"/>
      <c r="L113" s="59"/>
      <c r="M113" s="59"/>
      <c r="N113" s="104"/>
      <c r="O113" s="105"/>
      <c r="P113" s="106"/>
      <c r="Q113" s="106"/>
    </row>
    <row r="114" spans="9:17" s="60" customFormat="1" x14ac:dyDescent="0.2">
      <c r="I114" s="59"/>
      <c r="J114" s="100"/>
      <c r="K114" s="100"/>
      <c r="L114" s="59"/>
      <c r="M114" s="59"/>
      <c r="N114" s="104"/>
      <c r="O114" s="105"/>
      <c r="P114" s="106"/>
      <c r="Q114" s="106"/>
    </row>
    <row r="115" spans="9:17" s="60" customFormat="1" x14ac:dyDescent="0.2">
      <c r="I115" s="59"/>
      <c r="J115" s="100"/>
      <c r="K115" s="100"/>
      <c r="L115" s="59"/>
      <c r="M115" s="59"/>
      <c r="N115" s="104"/>
      <c r="O115" s="105"/>
      <c r="P115" s="106"/>
      <c r="Q115" s="106"/>
    </row>
    <row r="116" spans="9:17" s="60" customFormat="1" x14ac:dyDescent="0.2">
      <c r="I116" s="59"/>
      <c r="J116" s="100"/>
      <c r="K116" s="100"/>
      <c r="L116" s="59"/>
      <c r="M116" s="59"/>
      <c r="N116" s="104"/>
      <c r="O116" s="105"/>
      <c r="P116" s="106"/>
      <c r="Q116" s="106"/>
    </row>
    <row r="117" spans="9:17" s="60" customFormat="1" x14ac:dyDescent="0.2">
      <c r="I117" s="59"/>
      <c r="J117" s="100"/>
      <c r="K117" s="100"/>
      <c r="L117" s="59"/>
      <c r="M117" s="59"/>
      <c r="N117" s="104"/>
      <c r="O117" s="105"/>
      <c r="P117" s="106"/>
      <c r="Q117" s="106"/>
    </row>
    <row r="118" spans="9:17" s="60" customFormat="1" x14ac:dyDescent="0.2">
      <c r="I118" s="59"/>
      <c r="J118" s="100"/>
      <c r="K118" s="100"/>
      <c r="L118" s="59"/>
      <c r="M118" s="59"/>
      <c r="N118" s="104"/>
      <c r="O118" s="105"/>
      <c r="P118" s="106"/>
      <c r="Q118" s="106"/>
    </row>
    <row r="119" spans="9:17" s="60" customFormat="1" x14ac:dyDescent="0.2">
      <c r="I119" s="59"/>
      <c r="J119" s="100"/>
      <c r="K119" s="100"/>
      <c r="L119" s="59"/>
      <c r="M119" s="59"/>
      <c r="N119" s="104"/>
      <c r="O119" s="105"/>
      <c r="P119" s="106"/>
      <c r="Q119" s="106"/>
    </row>
    <row r="120" spans="9:17" s="60" customFormat="1" x14ac:dyDescent="0.2">
      <c r="I120" s="59"/>
      <c r="J120" s="100"/>
      <c r="K120" s="100"/>
      <c r="L120" s="59"/>
      <c r="M120" s="59"/>
      <c r="N120" s="104"/>
      <c r="O120" s="105"/>
      <c r="P120" s="106"/>
      <c r="Q120" s="106"/>
    </row>
    <row r="121" spans="9:17" s="60" customFormat="1" x14ac:dyDescent="0.2">
      <c r="I121" s="59"/>
      <c r="J121" s="100"/>
      <c r="K121" s="100"/>
      <c r="L121" s="59"/>
      <c r="M121" s="59"/>
      <c r="N121" s="104"/>
      <c r="O121" s="105"/>
      <c r="P121" s="106"/>
      <c r="Q121" s="106"/>
    </row>
    <row r="122" spans="9:17" s="60" customFormat="1" x14ac:dyDescent="0.2">
      <c r="I122" s="59"/>
      <c r="J122" s="100"/>
      <c r="K122" s="100"/>
      <c r="L122" s="59"/>
      <c r="M122" s="59"/>
      <c r="N122" s="104"/>
      <c r="O122" s="105"/>
      <c r="P122" s="106"/>
      <c r="Q122" s="106"/>
    </row>
    <row r="123" spans="9:17" s="60" customFormat="1" x14ac:dyDescent="0.2">
      <c r="I123" s="59"/>
      <c r="J123" s="100"/>
      <c r="K123" s="100"/>
      <c r="L123" s="59"/>
      <c r="M123" s="59"/>
      <c r="N123" s="104"/>
      <c r="O123" s="105"/>
      <c r="P123" s="106"/>
      <c r="Q123" s="106"/>
    </row>
    <row r="124" spans="9:17" s="60" customFormat="1" x14ac:dyDescent="0.2">
      <c r="I124" s="59"/>
      <c r="J124" s="100"/>
      <c r="K124" s="100"/>
      <c r="L124" s="59"/>
      <c r="M124" s="59"/>
      <c r="N124" s="104"/>
      <c r="O124" s="105"/>
      <c r="P124" s="106"/>
      <c r="Q124" s="106"/>
    </row>
    <row r="125" spans="9:17" s="60" customFormat="1" x14ac:dyDescent="0.2">
      <c r="I125" s="59"/>
      <c r="J125" s="100"/>
      <c r="K125" s="100"/>
      <c r="L125" s="59"/>
      <c r="M125" s="59"/>
      <c r="N125" s="104"/>
      <c r="O125" s="105"/>
      <c r="P125" s="106"/>
      <c r="Q125" s="106"/>
    </row>
    <row r="126" spans="9:17" s="60" customFormat="1" x14ac:dyDescent="0.2">
      <c r="I126" s="59"/>
      <c r="J126" s="100"/>
      <c r="K126" s="100"/>
      <c r="L126" s="59"/>
      <c r="M126" s="59"/>
      <c r="N126" s="104"/>
      <c r="O126" s="105"/>
      <c r="P126" s="106"/>
      <c r="Q126" s="106"/>
    </row>
    <row r="127" spans="9:17" s="60" customFormat="1" x14ac:dyDescent="0.2">
      <c r="I127" s="59"/>
      <c r="J127" s="100"/>
      <c r="K127" s="100"/>
      <c r="L127" s="59"/>
      <c r="M127" s="59"/>
      <c r="N127" s="104"/>
      <c r="O127" s="105"/>
      <c r="P127" s="106"/>
      <c r="Q127" s="106"/>
    </row>
    <row r="128" spans="9:17" s="60" customFormat="1" x14ac:dyDescent="0.2">
      <c r="I128" s="59"/>
      <c r="J128" s="100"/>
      <c r="K128" s="100"/>
      <c r="L128" s="59"/>
      <c r="M128" s="59"/>
      <c r="N128" s="104"/>
      <c r="O128" s="105"/>
      <c r="P128" s="106"/>
      <c r="Q128" s="106"/>
    </row>
    <row r="129" spans="9:17" s="60" customFormat="1" x14ac:dyDescent="0.2">
      <c r="I129" s="59"/>
      <c r="J129" s="100"/>
      <c r="K129" s="100"/>
      <c r="L129" s="59"/>
      <c r="M129" s="59"/>
      <c r="N129" s="104"/>
      <c r="O129" s="105"/>
      <c r="P129" s="106"/>
      <c r="Q129" s="106"/>
    </row>
    <row r="130" spans="9:17" s="60" customFormat="1" x14ac:dyDescent="0.2">
      <c r="I130" s="59"/>
      <c r="J130" s="100"/>
      <c r="K130" s="100"/>
      <c r="L130" s="59"/>
      <c r="M130" s="59"/>
      <c r="N130" s="104"/>
      <c r="O130" s="105"/>
      <c r="P130" s="106"/>
      <c r="Q130" s="106"/>
    </row>
    <row r="131" spans="9:17" s="60" customFormat="1" x14ac:dyDescent="0.2">
      <c r="I131" s="59"/>
      <c r="J131" s="100"/>
      <c r="K131" s="100"/>
      <c r="L131" s="59"/>
      <c r="M131" s="59"/>
      <c r="N131" s="104"/>
      <c r="O131" s="105"/>
      <c r="P131" s="106"/>
      <c r="Q131" s="106"/>
    </row>
    <row r="132" spans="9:17" s="60" customFormat="1" x14ac:dyDescent="0.2">
      <c r="I132" s="59"/>
      <c r="J132" s="100"/>
      <c r="K132" s="100"/>
      <c r="L132" s="59"/>
      <c r="M132" s="59"/>
      <c r="N132" s="104"/>
      <c r="O132" s="105"/>
      <c r="P132" s="106"/>
      <c r="Q132" s="106"/>
    </row>
    <row r="133" spans="9:17" s="60" customFormat="1" x14ac:dyDescent="0.2">
      <c r="I133" s="59"/>
      <c r="J133" s="100"/>
      <c r="K133" s="100"/>
      <c r="L133" s="59"/>
      <c r="M133" s="59"/>
      <c r="N133" s="104"/>
      <c r="O133" s="105"/>
      <c r="P133" s="106"/>
      <c r="Q133" s="106"/>
    </row>
    <row r="134" spans="9:17" s="60" customFormat="1" x14ac:dyDescent="0.2">
      <c r="I134" s="59"/>
      <c r="J134" s="100"/>
      <c r="K134" s="100"/>
      <c r="L134" s="59"/>
      <c r="M134" s="59"/>
      <c r="N134" s="104"/>
      <c r="O134" s="105"/>
      <c r="P134" s="106"/>
      <c r="Q134" s="106"/>
    </row>
    <row r="135" spans="9:17" s="60" customFormat="1" x14ac:dyDescent="0.2">
      <c r="I135" s="59"/>
      <c r="J135" s="100"/>
      <c r="K135" s="100"/>
      <c r="L135" s="59"/>
      <c r="M135" s="59"/>
      <c r="N135" s="104"/>
      <c r="O135" s="105"/>
      <c r="P135" s="106"/>
      <c r="Q135" s="106"/>
    </row>
    <row r="136" spans="9:17" s="60" customFormat="1" x14ac:dyDescent="0.2">
      <c r="I136" s="59"/>
      <c r="J136" s="100"/>
      <c r="K136" s="100"/>
      <c r="L136" s="59"/>
      <c r="M136" s="59"/>
      <c r="N136" s="104"/>
      <c r="O136" s="105"/>
      <c r="P136" s="106"/>
      <c r="Q136" s="106"/>
    </row>
    <row r="137" spans="9:17" s="60" customFormat="1" x14ac:dyDescent="0.2">
      <c r="I137" s="59"/>
      <c r="J137" s="100"/>
      <c r="K137" s="100"/>
      <c r="L137" s="59"/>
      <c r="M137" s="59"/>
      <c r="N137" s="104"/>
      <c r="O137" s="105"/>
      <c r="P137" s="106"/>
      <c r="Q137" s="106"/>
    </row>
    <row r="138" spans="9:17" s="60" customFormat="1" x14ac:dyDescent="0.2">
      <c r="I138" s="59"/>
      <c r="J138" s="100"/>
      <c r="K138" s="100"/>
      <c r="L138" s="59"/>
      <c r="M138" s="59"/>
      <c r="N138" s="104"/>
      <c r="O138" s="105"/>
      <c r="P138" s="106"/>
      <c r="Q138" s="106"/>
    </row>
    <row r="139" spans="9:17" s="60" customFormat="1" x14ac:dyDescent="0.2">
      <c r="I139" s="59"/>
      <c r="J139" s="100"/>
      <c r="K139" s="100"/>
      <c r="L139" s="59"/>
      <c r="M139" s="59"/>
      <c r="N139" s="104"/>
      <c r="O139" s="105"/>
      <c r="P139" s="106"/>
      <c r="Q139" s="106"/>
    </row>
    <row r="140" spans="9:17" s="60" customFormat="1" x14ac:dyDescent="0.2">
      <c r="I140" s="59"/>
      <c r="J140" s="100"/>
      <c r="K140" s="100"/>
      <c r="L140" s="59"/>
      <c r="M140" s="59"/>
      <c r="N140" s="104"/>
      <c r="O140" s="105"/>
      <c r="P140" s="106"/>
      <c r="Q140" s="106"/>
    </row>
    <row r="141" spans="9:17" s="60" customFormat="1" x14ac:dyDescent="0.2">
      <c r="I141" s="59"/>
      <c r="J141" s="100"/>
      <c r="K141" s="100"/>
      <c r="L141" s="59"/>
      <c r="M141" s="59"/>
      <c r="N141" s="104"/>
      <c r="O141" s="105"/>
      <c r="P141" s="106"/>
      <c r="Q141" s="106"/>
    </row>
    <row r="142" spans="9:17" s="60" customFormat="1" x14ac:dyDescent="0.2">
      <c r="I142" s="59"/>
      <c r="J142" s="100"/>
      <c r="K142" s="100"/>
      <c r="L142" s="59"/>
      <c r="M142" s="59"/>
      <c r="N142" s="104"/>
      <c r="O142" s="105"/>
      <c r="P142" s="106"/>
      <c r="Q142" s="106"/>
    </row>
    <row r="143" spans="9:17" s="60" customFormat="1" x14ac:dyDescent="0.2">
      <c r="I143" s="59"/>
      <c r="J143" s="100"/>
      <c r="K143" s="100"/>
      <c r="L143" s="59"/>
      <c r="M143" s="59"/>
      <c r="N143" s="104"/>
      <c r="O143" s="105"/>
      <c r="P143" s="106"/>
      <c r="Q143" s="106"/>
    </row>
    <row r="144" spans="9:17" s="60" customFormat="1" x14ac:dyDescent="0.2">
      <c r="I144" s="59"/>
      <c r="J144" s="100"/>
      <c r="K144" s="100"/>
      <c r="L144" s="59"/>
      <c r="M144" s="59"/>
      <c r="N144" s="104"/>
      <c r="O144" s="105"/>
      <c r="P144" s="106"/>
      <c r="Q144" s="106"/>
    </row>
    <row r="145" spans="9:17" s="60" customFormat="1" x14ac:dyDescent="0.2">
      <c r="I145" s="59"/>
      <c r="J145" s="100"/>
      <c r="K145" s="100"/>
      <c r="L145" s="59"/>
      <c r="M145" s="59"/>
      <c r="N145" s="104"/>
      <c r="O145" s="105"/>
      <c r="P145" s="106"/>
      <c r="Q145" s="106"/>
    </row>
    <row r="146" spans="9:17" s="60" customFormat="1" x14ac:dyDescent="0.2">
      <c r="I146" s="59"/>
      <c r="J146" s="100"/>
      <c r="K146" s="100"/>
      <c r="L146" s="59"/>
      <c r="M146" s="59"/>
      <c r="N146" s="104"/>
      <c r="O146" s="105"/>
      <c r="P146" s="106"/>
      <c r="Q146" s="106"/>
    </row>
    <row r="147" spans="9:17" s="60" customFormat="1" x14ac:dyDescent="0.2">
      <c r="I147" s="59"/>
      <c r="J147" s="100"/>
      <c r="K147" s="100"/>
      <c r="L147" s="59"/>
      <c r="M147" s="59"/>
      <c r="N147" s="104"/>
      <c r="O147" s="105"/>
      <c r="P147" s="106"/>
      <c r="Q147" s="106"/>
    </row>
    <row r="148" spans="9:17" s="60" customFormat="1" x14ac:dyDescent="0.2">
      <c r="I148" s="59"/>
      <c r="J148" s="100"/>
      <c r="K148" s="100"/>
      <c r="L148" s="59"/>
      <c r="M148" s="59"/>
      <c r="N148" s="104"/>
      <c r="O148" s="105"/>
      <c r="P148" s="106"/>
      <c r="Q148" s="106"/>
    </row>
    <row r="149" spans="9:17" s="60" customFormat="1" x14ac:dyDescent="0.2">
      <c r="I149" s="59"/>
      <c r="J149" s="100"/>
      <c r="K149" s="100"/>
      <c r="L149" s="59"/>
      <c r="M149" s="59"/>
      <c r="N149" s="104"/>
      <c r="O149" s="105"/>
      <c r="P149" s="106"/>
      <c r="Q149" s="106"/>
    </row>
    <row r="150" spans="9:17" s="60" customFormat="1" x14ac:dyDescent="0.2">
      <c r="I150" s="59"/>
      <c r="J150" s="100"/>
      <c r="K150" s="100"/>
      <c r="L150" s="59"/>
      <c r="M150" s="59"/>
      <c r="N150" s="104"/>
      <c r="O150" s="105"/>
      <c r="P150" s="106"/>
      <c r="Q150" s="106"/>
    </row>
    <row r="151" spans="9:17" s="60" customFormat="1" x14ac:dyDescent="0.2">
      <c r="I151" s="59"/>
      <c r="J151" s="100"/>
      <c r="K151" s="100"/>
      <c r="L151" s="59"/>
      <c r="M151" s="59"/>
      <c r="N151" s="104"/>
      <c r="O151" s="105"/>
      <c r="P151" s="106"/>
      <c r="Q151" s="106"/>
    </row>
    <row r="152" spans="9:17" s="60" customFormat="1" x14ac:dyDescent="0.2">
      <c r="I152" s="59"/>
      <c r="J152" s="100"/>
      <c r="K152" s="100"/>
      <c r="L152" s="59"/>
      <c r="M152" s="59"/>
      <c r="N152" s="104"/>
      <c r="O152" s="105"/>
      <c r="P152" s="106"/>
      <c r="Q152" s="106"/>
    </row>
    <row r="153" spans="9:17" s="60" customFormat="1" x14ac:dyDescent="0.2">
      <c r="I153" s="59"/>
      <c r="J153" s="100"/>
      <c r="K153" s="100"/>
      <c r="L153" s="59"/>
      <c r="M153" s="59"/>
      <c r="N153" s="104"/>
      <c r="O153" s="105"/>
      <c r="P153" s="106"/>
      <c r="Q153" s="106"/>
    </row>
    <row r="154" spans="9:17" s="60" customFormat="1" x14ac:dyDescent="0.2">
      <c r="I154" s="59"/>
      <c r="J154" s="100"/>
      <c r="K154" s="100"/>
      <c r="L154" s="59"/>
      <c r="M154" s="59"/>
      <c r="N154" s="104"/>
      <c r="O154" s="105"/>
      <c r="P154" s="106"/>
      <c r="Q154" s="106"/>
    </row>
    <row r="155" spans="9:17" s="60" customFormat="1" x14ac:dyDescent="0.2">
      <c r="I155" s="59"/>
      <c r="J155" s="100"/>
      <c r="K155" s="100"/>
      <c r="L155" s="59"/>
      <c r="M155" s="59"/>
      <c r="N155" s="104"/>
      <c r="O155" s="105"/>
      <c r="P155" s="106"/>
      <c r="Q155" s="106"/>
    </row>
    <row r="156" spans="9:17" s="60" customFormat="1" x14ac:dyDescent="0.2">
      <c r="I156" s="59"/>
      <c r="J156" s="100"/>
      <c r="K156" s="100"/>
      <c r="L156" s="59"/>
      <c r="M156" s="59"/>
      <c r="N156" s="104"/>
      <c r="O156" s="105"/>
      <c r="P156" s="106"/>
      <c r="Q156" s="106"/>
    </row>
    <row r="157" spans="9:17" s="60" customFormat="1" x14ac:dyDescent="0.2">
      <c r="I157" s="59"/>
      <c r="J157" s="100"/>
      <c r="K157" s="100"/>
      <c r="L157" s="59"/>
      <c r="M157" s="59"/>
      <c r="N157" s="104"/>
      <c r="O157" s="105"/>
      <c r="P157" s="106"/>
      <c r="Q157" s="106"/>
    </row>
    <row r="158" spans="9:17" s="60" customFormat="1" x14ac:dyDescent="0.2">
      <c r="I158" s="59"/>
      <c r="J158" s="100"/>
      <c r="K158" s="100"/>
      <c r="L158" s="59"/>
      <c r="M158" s="59"/>
      <c r="N158" s="104"/>
      <c r="O158" s="105"/>
      <c r="P158" s="106"/>
      <c r="Q158" s="106"/>
    </row>
    <row r="159" spans="9:17" s="60" customFormat="1" x14ac:dyDescent="0.2">
      <c r="I159" s="59"/>
      <c r="J159" s="100"/>
      <c r="K159" s="100"/>
      <c r="L159" s="59"/>
      <c r="M159" s="59"/>
      <c r="N159" s="104"/>
      <c r="O159" s="105"/>
      <c r="P159" s="106"/>
      <c r="Q159" s="106"/>
    </row>
    <row r="160" spans="9:17" s="60" customFormat="1" x14ac:dyDescent="0.2">
      <c r="I160" s="59"/>
      <c r="J160" s="100"/>
      <c r="K160" s="100"/>
      <c r="L160" s="59"/>
      <c r="M160" s="59"/>
      <c r="N160" s="104"/>
      <c r="O160" s="105"/>
      <c r="P160" s="106"/>
      <c r="Q160" s="106"/>
    </row>
    <row r="161" spans="9:17" s="60" customFormat="1" x14ac:dyDescent="0.2">
      <c r="I161" s="59"/>
      <c r="J161" s="100"/>
      <c r="K161" s="100"/>
      <c r="L161" s="59"/>
      <c r="M161" s="59"/>
      <c r="N161" s="104"/>
      <c r="O161" s="105"/>
      <c r="P161" s="106"/>
      <c r="Q161" s="106"/>
    </row>
    <row r="162" spans="9:17" s="60" customFormat="1" x14ac:dyDescent="0.2">
      <c r="I162" s="59"/>
      <c r="J162" s="100"/>
      <c r="K162" s="100"/>
      <c r="L162" s="59"/>
      <c r="M162" s="59"/>
      <c r="N162" s="104"/>
      <c r="O162" s="105"/>
      <c r="P162" s="106"/>
      <c r="Q162" s="106"/>
    </row>
    <row r="163" spans="9:17" s="60" customFormat="1" x14ac:dyDescent="0.2">
      <c r="I163" s="59"/>
      <c r="J163" s="100"/>
      <c r="K163" s="100"/>
      <c r="L163" s="59"/>
      <c r="M163" s="59"/>
      <c r="N163" s="104"/>
      <c r="O163" s="105"/>
      <c r="P163" s="106"/>
      <c r="Q163" s="106"/>
    </row>
    <row r="164" spans="9:17" s="60" customFormat="1" x14ac:dyDescent="0.2">
      <c r="I164" s="59"/>
      <c r="J164" s="100"/>
      <c r="K164" s="100"/>
      <c r="L164" s="59"/>
      <c r="M164" s="59"/>
      <c r="N164" s="104"/>
      <c r="O164" s="105"/>
      <c r="P164" s="106"/>
      <c r="Q164" s="106"/>
    </row>
    <row r="165" spans="9:17" s="60" customFormat="1" x14ac:dyDescent="0.2">
      <c r="I165" s="59"/>
      <c r="J165" s="100"/>
      <c r="K165" s="100"/>
      <c r="L165" s="59"/>
      <c r="M165" s="59"/>
      <c r="N165" s="104"/>
      <c r="O165" s="105"/>
      <c r="P165" s="106"/>
      <c r="Q165" s="106"/>
    </row>
    <row r="166" spans="9:17" s="60" customFormat="1" x14ac:dyDescent="0.2">
      <c r="I166" s="59"/>
      <c r="J166" s="100"/>
      <c r="K166" s="100"/>
      <c r="L166" s="59"/>
      <c r="M166" s="59"/>
      <c r="N166" s="104"/>
      <c r="O166" s="105"/>
      <c r="P166" s="106"/>
      <c r="Q166" s="106"/>
    </row>
    <row r="167" spans="9:17" s="60" customFormat="1" x14ac:dyDescent="0.2">
      <c r="I167" s="59"/>
      <c r="J167" s="100"/>
      <c r="K167" s="100"/>
      <c r="L167" s="59"/>
      <c r="M167" s="59"/>
      <c r="N167" s="104"/>
      <c r="O167" s="105"/>
      <c r="P167" s="106"/>
      <c r="Q167" s="106"/>
    </row>
    <row r="168" spans="9:17" s="60" customFormat="1" x14ac:dyDescent="0.2">
      <c r="I168" s="59"/>
      <c r="J168" s="100"/>
      <c r="K168" s="100"/>
      <c r="L168" s="59"/>
      <c r="M168" s="59"/>
      <c r="N168" s="104"/>
      <c r="O168" s="105"/>
      <c r="P168" s="106"/>
      <c r="Q168" s="106"/>
    </row>
    <row r="169" spans="9:17" s="60" customFormat="1" x14ac:dyDescent="0.2">
      <c r="I169" s="59"/>
      <c r="J169" s="100"/>
      <c r="K169" s="100"/>
      <c r="L169" s="59"/>
      <c r="M169" s="59"/>
      <c r="N169" s="104"/>
      <c r="O169" s="105"/>
      <c r="P169" s="106"/>
      <c r="Q169" s="106"/>
    </row>
    <row r="170" spans="9:17" s="60" customFormat="1" x14ac:dyDescent="0.2">
      <c r="I170" s="59"/>
      <c r="J170" s="100"/>
      <c r="K170" s="100"/>
      <c r="L170" s="59"/>
      <c r="M170" s="59"/>
      <c r="N170" s="104"/>
      <c r="O170" s="105"/>
      <c r="P170" s="106"/>
      <c r="Q170" s="106"/>
    </row>
    <row r="171" spans="9:17" s="60" customFormat="1" x14ac:dyDescent="0.2">
      <c r="I171" s="59"/>
      <c r="J171" s="100"/>
      <c r="K171" s="100"/>
      <c r="L171" s="59"/>
      <c r="M171" s="59"/>
      <c r="N171" s="104"/>
      <c r="O171" s="105"/>
      <c r="P171" s="106"/>
      <c r="Q171" s="106"/>
    </row>
    <row r="172" spans="9:17" s="60" customFormat="1" x14ac:dyDescent="0.2">
      <c r="I172" s="59"/>
      <c r="J172" s="100"/>
      <c r="K172" s="100"/>
      <c r="L172" s="59"/>
      <c r="M172" s="59"/>
      <c r="N172" s="104"/>
      <c r="O172" s="105"/>
      <c r="P172" s="106"/>
      <c r="Q172" s="106"/>
    </row>
    <row r="173" spans="9:17" s="60" customFormat="1" x14ac:dyDescent="0.2">
      <c r="I173" s="59"/>
      <c r="J173" s="100"/>
      <c r="K173" s="100"/>
      <c r="L173" s="59"/>
      <c r="M173" s="59"/>
      <c r="N173" s="104"/>
      <c r="O173" s="105"/>
      <c r="P173" s="106"/>
      <c r="Q173" s="106"/>
    </row>
    <row r="174" spans="9:17" s="60" customFormat="1" x14ac:dyDescent="0.2">
      <c r="I174" s="59"/>
      <c r="J174" s="100"/>
      <c r="K174" s="100"/>
      <c r="L174" s="59"/>
      <c r="M174" s="59"/>
      <c r="N174" s="104"/>
      <c r="O174" s="105"/>
      <c r="P174" s="106"/>
      <c r="Q174" s="106"/>
    </row>
    <row r="175" spans="9:17" s="60" customFormat="1" x14ac:dyDescent="0.2">
      <c r="I175" s="59"/>
      <c r="J175" s="100"/>
      <c r="K175" s="100"/>
      <c r="L175" s="59"/>
      <c r="M175" s="59"/>
      <c r="N175" s="104"/>
      <c r="O175" s="105"/>
      <c r="P175" s="106"/>
      <c r="Q175" s="106"/>
    </row>
    <row r="176" spans="9:17" s="60" customFormat="1" x14ac:dyDescent="0.2">
      <c r="I176" s="59"/>
      <c r="J176" s="100"/>
      <c r="K176" s="100"/>
      <c r="L176" s="59"/>
      <c r="M176" s="59"/>
      <c r="N176" s="104"/>
      <c r="O176" s="105"/>
      <c r="P176" s="106"/>
      <c r="Q176" s="106"/>
    </row>
    <row r="177" spans="9:17" s="60" customFormat="1" x14ac:dyDescent="0.2">
      <c r="I177" s="59"/>
      <c r="J177" s="100"/>
      <c r="K177" s="100"/>
      <c r="L177" s="59"/>
      <c r="M177" s="59"/>
      <c r="N177" s="104"/>
      <c r="O177" s="105"/>
      <c r="P177" s="106"/>
      <c r="Q177" s="106"/>
    </row>
    <row r="178" spans="9:17" s="60" customFormat="1" x14ac:dyDescent="0.2">
      <c r="I178" s="59"/>
      <c r="J178" s="100"/>
      <c r="K178" s="100"/>
      <c r="L178" s="59"/>
      <c r="M178" s="59"/>
      <c r="N178" s="104"/>
      <c r="O178" s="105"/>
      <c r="P178" s="106"/>
      <c r="Q178" s="106"/>
    </row>
    <row r="179" spans="9:17" s="60" customFormat="1" x14ac:dyDescent="0.2">
      <c r="I179" s="59"/>
      <c r="J179" s="100"/>
      <c r="K179" s="100"/>
      <c r="L179" s="59"/>
      <c r="M179" s="59"/>
      <c r="N179" s="104"/>
      <c r="O179" s="105"/>
      <c r="P179" s="106"/>
      <c r="Q179" s="106"/>
    </row>
    <row r="180" spans="9:17" s="60" customFormat="1" x14ac:dyDescent="0.2">
      <c r="I180" s="59"/>
      <c r="J180" s="100"/>
      <c r="K180" s="100"/>
      <c r="L180" s="59"/>
      <c r="M180" s="59"/>
      <c r="N180" s="104"/>
      <c r="O180" s="105"/>
      <c r="P180" s="106"/>
      <c r="Q180" s="106"/>
    </row>
    <row r="181" spans="9:17" s="60" customFormat="1" x14ac:dyDescent="0.2">
      <c r="I181" s="59"/>
      <c r="J181" s="100"/>
      <c r="K181" s="100"/>
      <c r="L181" s="59"/>
      <c r="M181" s="59"/>
      <c r="N181" s="104"/>
      <c r="O181" s="105"/>
      <c r="P181" s="106"/>
      <c r="Q181" s="106"/>
    </row>
    <row r="182" spans="9:17" s="60" customFormat="1" x14ac:dyDescent="0.2">
      <c r="I182" s="59"/>
      <c r="J182" s="100"/>
      <c r="K182" s="100"/>
      <c r="L182" s="59"/>
      <c r="M182" s="59"/>
      <c r="N182" s="104"/>
      <c r="O182" s="105"/>
      <c r="P182" s="106"/>
      <c r="Q182" s="106"/>
    </row>
    <row r="183" spans="9:17" s="60" customFormat="1" x14ac:dyDescent="0.2">
      <c r="I183" s="59"/>
      <c r="J183" s="100"/>
      <c r="K183" s="100"/>
      <c r="L183" s="59"/>
      <c r="M183" s="59"/>
      <c r="N183" s="104"/>
      <c r="O183" s="105"/>
      <c r="P183" s="106"/>
      <c r="Q183" s="106"/>
    </row>
    <row r="184" spans="9:17" s="60" customFormat="1" x14ac:dyDescent="0.2">
      <c r="I184" s="59"/>
      <c r="J184" s="100"/>
      <c r="K184" s="100"/>
      <c r="L184" s="59"/>
      <c r="M184" s="59"/>
      <c r="N184" s="104"/>
      <c r="O184" s="105"/>
      <c r="P184" s="106"/>
      <c r="Q184" s="106"/>
    </row>
    <row r="185" spans="9:17" s="60" customFormat="1" x14ac:dyDescent="0.2">
      <c r="I185" s="59"/>
      <c r="J185" s="100"/>
      <c r="K185" s="100"/>
      <c r="L185" s="59"/>
      <c r="M185" s="59"/>
      <c r="N185" s="104"/>
      <c r="O185" s="105"/>
      <c r="P185" s="106"/>
      <c r="Q185" s="106"/>
    </row>
    <row r="186" spans="9:17" s="60" customFormat="1" x14ac:dyDescent="0.2">
      <c r="I186" s="59"/>
      <c r="J186" s="100"/>
      <c r="K186" s="100"/>
      <c r="L186" s="59"/>
      <c r="M186" s="59"/>
      <c r="N186" s="104"/>
      <c r="O186" s="105"/>
      <c r="P186" s="106"/>
      <c r="Q186" s="106"/>
    </row>
    <row r="187" spans="9:17" s="60" customFormat="1" x14ac:dyDescent="0.2">
      <c r="I187" s="59"/>
      <c r="J187" s="100"/>
      <c r="K187" s="100"/>
      <c r="L187" s="59"/>
      <c r="M187" s="59"/>
      <c r="N187" s="104"/>
      <c r="O187" s="105"/>
      <c r="P187" s="106"/>
      <c r="Q187" s="106"/>
    </row>
  </sheetData>
  <sheetProtection selectLockedCells="1"/>
  <autoFilter ref="A7:Q67" xr:uid="{CE70D54E-191A-4DC5-B5AD-C4DD834792EE}"/>
  <mergeCells count="2">
    <mergeCell ref="A1:Q1"/>
    <mergeCell ref="J2:O2"/>
  </mergeCells>
  <phoneticPr fontId="48" type="noConversion"/>
  <printOptions horizontalCentered="1"/>
  <pageMargins left="0.19685039370078741" right="0.19685039370078741" top="0.78740157480314965" bottom="0.78740157480314965" header="0.51181102362204722" footer="0.51181102362204722"/>
  <pageSetup paperSize="8" scale="82" fitToHeight="0" orientation="landscape" r:id="rId1"/>
  <headerFooter alignWithMargins="0">
    <oddHeader>&amp;CAusschreibung Reinigung Gemeinde Oberhaching 2026</oddHeader>
    <oddFooter>&amp;CSeite &amp;P von &amp;N Seiten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C6DB3-E492-4F29-9AC2-431742073534}">
  <sheetPr codeName="Tabelle28">
    <tabColor theme="6" tint="0.39997558519241921"/>
    <pageSetUpPr fitToPage="1"/>
  </sheetPr>
  <dimension ref="A1:P59"/>
  <sheetViews>
    <sheetView zoomScale="80" zoomScaleNormal="80" zoomScalePageLayoutView="80" workbookViewId="0">
      <selection activeCell="H4" sqref="H4"/>
    </sheetView>
  </sheetViews>
  <sheetFormatPr baseColWidth="10" defaultRowHeight="12.6" x14ac:dyDescent="0.2"/>
  <cols>
    <col min="1" max="1" width="12.5546875" style="53" customWidth="1"/>
    <col min="2" max="2" width="12.33203125" style="53" customWidth="1"/>
    <col min="3" max="3" width="10.6640625" style="176" customWidth="1"/>
    <col min="4" max="4" width="27.77734375" style="176" customWidth="1"/>
    <col min="5" max="5" width="13.33203125" style="59" customWidth="1"/>
    <col min="6" max="6" width="10.5546875" style="104" hidden="1" customWidth="1"/>
    <col min="7" max="7" width="10.5546875" style="104" customWidth="1"/>
    <col min="8" max="8" width="14.109375" style="59" customWidth="1"/>
    <col min="9" max="9" width="10.33203125" style="53" hidden="1" customWidth="1"/>
    <col min="10" max="10" width="10.33203125" style="53" customWidth="1"/>
    <col min="11" max="11" width="11.44140625" style="53" customWidth="1"/>
    <col min="12" max="12" width="12.5546875" style="106" customWidth="1"/>
    <col min="13" max="13" width="10.44140625" style="106" hidden="1" customWidth="1"/>
    <col min="14" max="14" width="10.44140625" style="106" customWidth="1"/>
    <col min="15" max="15" width="15.44140625" style="106" customWidth="1"/>
    <col min="16" max="16" width="6.44140625" style="53" customWidth="1"/>
    <col min="17" max="247" width="11.5546875" style="53"/>
    <col min="248" max="248" width="8.33203125" style="53" customWidth="1"/>
    <col min="249" max="249" width="21.109375" style="53" bestFit="1" customWidth="1"/>
    <col min="250" max="250" width="7.88671875" style="53" customWidth="1"/>
    <col min="251" max="251" width="23.5546875" style="53" bestFit="1" customWidth="1"/>
    <col min="252" max="252" width="10.33203125" style="53" customWidth="1"/>
    <col min="253" max="253" width="13.109375" style="53" customWidth="1"/>
    <col min="254" max="255" width="9.88671875" style="53" customWidth="1"/>
    <col min="256" max="256" width="15.5546875" style="53" bestFit="1" customWidth="1"/>
    <col min="257" max="258" width="11" style="53" customWidth="1"/>
    <col min="259" max="259" width="11.5546875" style="53" customWidth="1"/>
    <col min="260" max="260" width="11.6640625" style="53" bestFit="1" customWidth="1"/>
    <col min="261" max="262" width="10.44140625" style="53" customWidth="1"/>
    <col min="263" max="263" width="15" style="53" bestFit="1" customWidth="1"/>
    <col min="264" max="265" width="11.5546875" style="53"/>
    <col min="266" max="266" width="13.88671875" style="53" bestFit="1" customWidth="1"/>
    <col min="267" max="503" width="11.5546875" style="53"/>
    <col min="504" max="504" width="8.33203125" style="53" customWidth="1"/>
    <col min="505" max="505" width="21.109375" style="53" bestFit="1" customWidth="1"/>
    <col min="506" max="506" width="7.88671875" style="53" customWidth="1"/>
    <col min="507" max="507" width="23.5546875" style="53" bestFit="1" customWidth="1"/>
    <col min="508" max="508" width="10.33203125" style="53" customWidth="1"/>
    <col min="509" max="509" width="13.109375" style="53" customWidth="1"/>
    <col min="510" max="511" width="9.88671875" style="53" customWidth="1"/>
    <col min="512" max="512" width="15.5546875" style="53" bestFit="1" customWidth="1"/>
    <col min="513" max="514" width="11" style="53" customWidth="1"/>
    <col min="515" max="515" width="11.5546875" style="53" customWidth="1"/>
    <col min="516" max="516" width="11.6640625" style="53" bestFit="1" customWidth="1"/>
    <col min="517" max="518" width="10.44140625" style="53" customWidth="1"/>
    <col min="519" max="519" width="15" style="53" bestFit="1" customWidth="1"/>
    <col min="520" max="521" width="11.5546875" style="53"/>
    <col min="522" max="522" width="13.88671875" style="53" bestFit="1" customWidth="1"/>
    <col min="523" max="759" width="11.5546875" style="53"/>
    <col min="760" max="760" width="8.33203125" style="53" customWidth="1"/>
    <col min="761" max="761" width="21.109375" style="53" bestFit="1" customWidth="1"/>
    <col min="762" max="762" width="7.88671875" style="53" customWidth="1"/>
    <col min="763" max="763" width="23.5546875" style="53" bestFit="1" customWidth="1"/>
    <col min="764" max="764" width="10.33203125" style="53" customWidth="1"/>
    <col min="765" max="765" width="13.109375" style="53" customWidth="1"/>
    <col min="766" max="767" width="9.88671875" style="53" customWidth="1"/>
    <col min="768" max="768" width="15.5546875" style="53" bestFit="1" customWidth="1"/>
    <col min="769" max="770" width="11" style="53" customWidth="1"/>
    <col min="771" max="771" width="11.5546875" style="53" customWidth="1"/>
    <col min="772" max="772" width="11.6640625" style="53" bestFit="1" customWidth="1"/>
    <col min="773" max="774" width="10.44140625" style="53" customWidth="1"/>
    <col min="775" max="775" width="15" style="53" bestFit="1" customWidth="1"/>
    <col min="776" max="777" width="11.5546875" style="53"/>
    <col min="778" max="778" width="13.88671875" style="53" bestFit="1" customWidth="1"/>
    <col min="779" max="1015" width="11.5546875" style="53"/>
    <col min="1016" max="1016" width="8.33203125" style="53" customWidth="1"/>
    <col min="1017" max="1017" width="21.109375" style="53" bestFit="1" customWidth="1"/>
    <col min="1018" max="1018" width="7.88671875" style="53" customWidth="1"/>
    <col min="1019" max="1019" width="23.5546875" style="53" bestFit="1" customWidth="1"/>
    <col min="1020" max="1020" width="10.33203125" style="53" customWidth="1"/>
    <col min="1021" max="1021" width="13.109375" style="53" customWidth="1"/>
    <col min="1022" max="1023" width="9.88671875" style="53" customWidth="1"/>
    <col min="1024" max="1024" width="15.5546875" style="53" bestFit="1" customWidth="1"/>
    <col min="1025" max="1026" width="11" style="53" customWidth="1"/>
    <col min="1027" max="1027" width="11.5546875" style="53" customWidth="1"/>
    <col min="1028" max="1028" width="11.6640625" style="53" bestFit="1" customWidth="1"/>
    <col min="1029" max="1030" width="10.44140625" style="53" customWidth="1"/>
    <col min="1031" max="1031" width="15" style="53" bestFit="1" customWidth="1"/>
    <col min="1032" max="1033" width="11.5546875" style="53"/>
    <col min="1034" max="1034" width="13.88671875" style="53" bestFit="1" customWidth="1"/>
    <col min="1035" max="1271" width="11.5546875" style="53"/>
    <col min="1272" max="1272" width="8.33203125" style="53" customWidth="1"/>
    <col min="1273" max="1273" width="21.109375" style="53" bestFit="1" customWidth="1"/>
    <col min="1274" max="1274" width="7.88671875" style="53" customWidth="1"/>
    <col min="1275" max="1275" width="23.5546875" style="53" bestFit="1" customWidth="1"/>
    <col min="1276" max="1276" width="10.33203125" style="53" customWidth="1"/>
    <col min="1277" max="1277" width="13.109375" style="53" customWidth="1"/>
    <col min="1278" max="1279" width="9.88671875" style="53" customWidth="1"/>
    <col min="1280" max="1280" width="15.5546875" style="53" bestFit="1" customWidth="1"/>
    <col min="1281" max="1282" width="11" style="53" customWidth="1"/>
    <col min="1283" max="1283" width="11.5546875" style="53" customWidth="1"/>
    <col min="1284" max="1284" width="11.6640625" style="53" bestFit="1" customWidth="1"/>
    <col min="1285" max="1286" width="10.44140625" style="53" customWidth="1"/>
    <col min="1287" max="1287" width="15" style="53" bestFit="1" customWidth="1"/>
    <col min="1288" max="1289" width="11.5546875" style="53"/>
    <col min="1290" max="1290" width="13.88671875" style="53" bestFit="1" customWidth="1"/>
    <col min="1291" max="1527" width="11.5546875" style="53"/>
    <col min="1528" max="1528" width="8.33203125" style="53" customWidth="1"/>
    <col min="1529" max="1529" width="21.109375" style="53" bestFit="1" customWidth="1"/>
    <col min="1530" max="1530" width="7.88671875" style="53" customWidth="1"/>
    <col min="1531" max="1531" width="23.5546875" style="53" bestFit="1" customWidth="1"/>
    <col min="1532" max="1532" width="10.33203125" style="53" customWidth="1"/>
    <col min="1533" max="1533" width="13.109375" style="53" customWidth="1"/>
    <col min="1534" max="1535" width="9.88671875" style="53" customWidth="1"/>
    <col min="1536" max="1536" width="15.5546875" style="53" bestFit="1" customWidth="1"/>
    <col min="1537" max="1538" width="11" style="53" customWidth="1"/>
    <col min="1539" max="1539" width="11.5546875" style="53" customWidth="1"/>
    <col min="1540" max="1540" width="11.6640625" style="53" bestFit="1" customWidth="1"/>
    <col min="1541" max="1542" width="10.44140625" style="53" customWidth="1"/>
    <col min="1543" max="1543" width="15" style="53" bestFit="1" customWidth="1"/>
    <col min="1544" max="1545" width="11.5546875" style="53"/>
    <col min="1546" max="1546" width="13.88671875" style="53" bestFit="1" customWidth="1"/>
    <col min="1547" max="1783" width="11.5546875" style="53"/>
    <col min="1784" max="1784" width="8.33203125" style="53" customWidth="1"/>
    <col min="1785" max="1785" width="21.109375" style="53" bestFit="1" customWidth="1"/>
    <col min="1786" max="1786" width="7.88671875" style="53" customWidth="1"/>
    <col min="1787" max="1787" width="23.5546875" style="53" bestFit="1" customWidth="1"/>
    <col min="1788" max="1788" width="10.33203125" style="53" customWidth="1"/>
    <col min="1789" max="1789" width="13.109375" style="53" customWidth="1"/>
    <col min="1790" max="1791" width="9.88671875" style="53" customWidth="1"/>
    <col min="1792" max="1792" width="15.5546875" style="53" bestFit="1" customWidth="1"/>
    <col min="1793" max="1794" width="11" style="53" customWidth="1"/>
    <col min="1795" max="1795" width="11.5546875" style="53" customWidth="1"/>
    <col min="1796" max="1796" width="11.6640625" style="53" bestFit="1" customWidth="1"/>
    <col min="1797" max="1798" width="10.44140625" style="53" customWidth="1"/>
    <col min="1799" max="1799" width="15" style="53" bestFit="1" customWidth="1"/>
    <col min="1800" max="1801" width="11.5546875" style="53"/>
    <col min="1802" max="1802" width="13.88671875" style="53" bestFit="1" customWidth="1"/>
    <col min="1803" max="2039" width="11.5546875" style="53"/>
    <col min="2040" max="2040" width="8.33203125" style="53" customWidth="1"/>
    <col min="2041" max="2041" width="21.109375" style="53" bestFit="1" customWidth="1"/>
    <col min="2042" max="2042" width="7.88671875" style="53" customWidth="1"/>
    <col min="2043" max="2043" width="23.5546875" style="53" bestFit="1" customWidth="1"/>
    <col min="2044" max="2044" width="10.33203125" style="53" customWidth="1"/>
    <col min="2045" max="2045" width="13.109375" style="53" customWidth="1"/>
    <col min="2046" max="2047" width="9.88671875" style="53" customWidth="1"/>
    <col min="2048" max="2048" width="15.5546875" style="53" bestFit="1" customWidth="1"/>
    <col min="2049" max="2050" width="11" style="53" customWidth="1"/>
    <col min="2051" max="2051" width="11.5546875" style="53" customWidth="1"/>
    <col min="2052" max="2052" width="11.6640625" style="53" bestFit="1" customWidth="1"/>
    <col min="2053" max="2054" width="10.44140625" style="53" customWidth="1"/>
    <col min="2055" max="2055" width="15" style="53" bestFit="1" customWidth="1"/>
    <col min="2056" max="2057" width="11.5546875" style="53"/>
    <col min="2058" max="2058" width="13.88671875" style="53" bestFit="1" customWidth="1"/>
    <col min="2059" max="2295" width="11.5546875" style="53"/>
    <col min="2296" max="2296" width="8.33203125" style="53" customWidth="1"/>
    <col min="2297" max="2297" width="21.109375" style="53" bestFit="1" customWidth="1"/>
    <col min="2298" max="2298" width="7.88671875" style="53" customWidth="1"/>
    <col min="2299" max="2299" width="23.5546875" style="53" bestFit="1" customWidth="1"/>
    <col min="2300" max="2300" width="10.33203125" style="53" customWidth="1"/>
    <col min="2301" max="2301" width="13.109375" style="53" customWidth="1"/>
    <col min="2302" max="2303" width="9.88671875" style="53" customWidth="1"/>
    <col min="2304" max="2304" width="15.5546875" style="53" bestFit="1" customWidth="1"/>
    <col min="2305" max="2306" width="11" style="53" customWidth="1"/>
    <col min="2307" max="2307" width="11.5546875" style="53" customWidth="1"/>
    <col min="2308" max="2308" width="11.6640625" style="53" bestFit="1" customWidth="1"/>
    <col min="2309" max="2310" width="10.44140625" style="53" customWidth="1"/>
    <col min="2311" max="2311" width="15" style="53" bestFit="1" customWidth="1"/>
    <col min="2312" max="2313" width="11.5546875" style="53"/>
    <col min="2314" max="2314" width="13.88671875" style="53" bestFit="1" customWidth="1"/>
    <col min="2315" max="2551" width="11.5546875" style="53"/>
    <col min="2552" max="2552" width="8.33203125" style="53" customWidth="1"/>
    <col min="2553" max="2553" width="21.109375" style="53" bestFit="1" customWidth="1"/>
    <col min="2554" max="2554" width="7.88671875" style="53" customWidth="1"/>
    <col min="2555" max="2555" width="23.5546875" style="53" bestFit="1" customWidth="1"/>
    <col min="2556" max="2556" width="10.33203125" style="53" customWidth="1"/>
    <col min="2557" max="2557" width="13.109375" style="53" customWidth="1"/>
    <col min="2558" max="2559" width="9.88671875" style="53" customWidth="1"/>
    <col min="2560" max="2560" width="15.5546875" style="53" bestFit="1" customWidth="1"/>
    <col min="2561" max="2562" width="11" style="53" customWidth="1"/>
    <col min="2563" max="2563" width="11.5546875" style="53" customWidth="1"/>
    <col min="2564" max="2564" width="11.6640625" style="53" bestFit="1" customWidth="1"/>
    <col min="2565" max="2566" width="10.44140625" style="53" customWidth="1"/>
    <col min="2567" max="2567" width="15" style="53" bestFit="1" customWidth="1"/>
    <col min="2568" max="2569" width="11.5546875" style="53"/>
    <col min="2570" max="2570" width="13.88671875" style="53" bestFit="1" customWidth="1"/>
    <col min="2571" max="2807" width="11.5546875" style="53"/>
    <col min="2808" max="2808" width="8.33203125" style="53" customWidth="1"/>
    <col min="2809" max="2809" width="21.109375" style="53" bestFit="1" customWidth="1"/>
    <col min="2810" max="2810" width="7.88671875" style="53" customWidth="1"/>
    <col min="2811" max="2811" width="23.5546875" style="53" bestFit="1" customWidth="1"/>
    <col min="2812" max="2812" width="10.33203125" style="53" customWidth="1"/>
    <col min="2813" max="2813" width="13.109375" style="53" customWidth="1"/>
    <col min="2814" max="2815" width="9.88671875" style="53" customWidth="1"/>
    <col min="2816" max="2816" width="15.5546875" style="53" bestFit="1" customWidth="1"/>
    <col min="2817" max="2818" width="11" style="53" customWidth="1"/>
    <col min="2819" max="2819" width="11.5546875" style="53" customWidth="1"/>
    <col min="2820" max="2820" width="11.6640625" style="53" bestFit="1" customWidth="1"/>
    <col min="2821" max="2822" width="10.44140625" style="53" customWidth="1"/>
    <col min="2823" max="2823" width="15" style="53" bestFit="1" customWidth="1"/>
    <col min="2824" max="2825" width="11.5546875" style="53"/>
    <col min="2826" max="2826" width="13.88671875" style="53" bestFit="1" customWidth="1"/>
    <col min="2827" max="3063" width="11.5546875" style="53"/>
    <col min="3064" max="3064" width="8.33203125" style="53" customWidth="1"/>
    <col min="3065" max="3065" width="21.109375" style="53" bestFit="1" customWidth="1"/>
    <col min="3066" max="3066" width="7.88671875" style="53" customWidth="1"/>
    <col min="3067" max="3067" width="23.5546875" style="53" bestFit="1" customWidth="1"/>
    <col min="3068" max="3068" width="10.33203125" style="53" customWidth="1"/>
    <col min="3069" max="3069" width="13.109375" style="53" customWidth="1"/>
    <col min="3070" max="3071" width="9.88671875" style="53" customWidth="1"/>
    <col min="3072" max="3072" width="15.5546875" style="53" bestFit="1" customWidth="1"/>
    <col min="3073" max="3074" width="11" style="53" customWidth="1"/>
    <col min="3075" max="3075" width="11.5546875" style="53" customWidth="1"/>
    <col min="3076" max="3076" width="11.6640625" style="53" bestFit="1" customWidth="1"/>
    <col min="3077" max="3078" width="10.44140625" style="53" customWidth="1"/>
    <col min="3079" max="3079" width="15" style="53" bestFit="1" customWidth="1"/>
    <col min="3080" max="3081" width="11.5546875" style="53"/>
    <col min="3082" max="3082" width="13.88671875" style="53" bestFit="1" customWidth="1"/>
    <col min="3083" max="3319" width="11.5546875" style="53"/>
    <col min="3320" max="3320" width="8.33203125" style="53" customWidth="1"/>
    <col min="3321" max="3321" width="21.109375" style="53" bestFit="1" customWidth="1"/>
    <col min="3322" max="3322" width="7.88671875" style="53" customWidth="1"/>
    <col min="3323" max="3323" width="23.5546875" style="53" bestFit="1" customWidth="1"/>
    <col min="3324" max="3324" width="10.33203125" style="53" customWidth="1"/>
    <col min="3325" max="3325" width="13.109375" style="53" customWidth="1"/>
    <col min="3326" max="3327" width="9.88671875" style="53" customWidth="1"/>
    <col min="3328" max="3328" width="15.5546875" style="53" bestFit="1" customWidth="1"/>
    <col min="3329" max="3330" width="11" style="53" customWidth="1"/>
    <col min="3331" max="3331" width="11.5546875" style="53" customWidth="1"/>
    <col min="3332" max="3332" width="11.6640625" style="53" bestFit="1" customWidth="1"/>
    <col min="3333" max="3334" width="10.44140625" style="53" customWidth="1"/>
    <col min="3335" max="3335" width="15" style="53" bestFit="1" customWidth="1"/>
    <col min="3336" max="3337" width="11.5546875" style="53"/>
    <col min="3338" max="3338" width="13.88671875" style="53" bestFit="1" customWidth="1"/>
    <col min="3339" max="3575" width="11.5546875" style="53"/>
    <col min="3576" max="3576" width="8.33203125" style="53" customWidth="1"/>
    <col min="3577" max="3577" width="21.109375" style="53" bestFit="1" customWidth="1"/>
    <col min="3578" max="3578" width="7.88671875" style="53" customWidth="1"/>
    <col min="3579" max="3579" width="23.5546875" style="53" bestFit="1" customWidth="1"/>
    <col min="3580" max="3580" width="10.33203125" style="53" customWidth="1"/>
    <col min="3581" max="3581" width="13.109375" style="53" customWidth="1"/>
    <col min="3582" max="3583" width="9.88671875" style="53" customWidth="1"/>
    <col min="3584" max="3584" width="15.5546875" style="53" bestFit="1" customWidth="1"/>
    <col min="3585" max="3586" width="11" style="53" customWidth="1"/>
    <col min="3587" max="3587" width="11.5546875" style="53" customWidth="1"/>
    <col min="3588" max="3588" width="11.6640625" style="53" bestFit="1" customWidth="1"/>
    <col min="3589" max="3590" width="10.44140625" style="53" customWidth="1"/>
    <col min="3591" max="3591" width="15" style="53" bestFit="1" customWidth="1"/>
    <col min="3592" max="3593" width="11.5546875" style="53"/>
    <col min="3594" max="3594" width="13.88671875" style="53" bestFit="1" customWidth="1"/>
    <col min="3595" max="3831" width="11.5546875" style="53"/>
    <col min="3832" max="3832" width="8.33203125" style="53" customWidth="1"/>
    <col min="3833" max="3833" width="21.109375" style="53" bestFit="1" customWidth="1"/>
    <col min="3834" max="3834" width="7.88671875" style="53" customWidth="1"/>
    <col min="3835" max="3835" width="23.5546875" style="53" bestFit="1" customWidth="1"/>
    <col min="3836" max="3836" width="10.33203125" style="53" customWidth="1"/>
    <col min="3837" max="3837" width="13.109375" style="53" customWidth="1"/>
    <col min="3838" max="3839" width="9.88671875" style="53" customWidth="1"/>
    <col min="3840" max="3840" width="15.5546875" style="53" bestFit="1" customWidth="1"/>
    <col min="3841" max="3842" width="11" style="53" customWidth="1"/>
    <col min="3843" max="3843" width="11.5546875" style="53" customWidth="1"/>
    <col min="3844" max="3844" width="11.6640625" style="53" bestFit="1" customWidth="1"/>
    <col min="3845" max="3846" width="10.44140625" style="53" customWidth="1"/>
    <col min="3847" max="3847" width="15" style="53" bestFit="1" customWidth="1"/>
    <col min="3848" max="3849" width="11.5546875" style="53"/>
    <col min="3850" max="3850" width="13.88671875" style="53" bestFit="1" customWidth="1"/>
    <col min="3851" max="4087" width="11.5546875" style="53"/>
    <col min="4088" max="4088" width="8.33203125" style="53" customWidth="1"/>
    <col min="4089" max="4089" width="21.109375" style="53" bestFit="1" customWidth="1"/>
    <col min="4090" max="4090" width="7.88671875" style="53" customWidth="1"/>
    <col min="4091" max="4091" width="23.5546875" style="53" bestFit="1" customWidth="1"/>
    <col min="4092" max="4092" width="10.33203125" style="53" customWidth="1"/>
    <col min="4093" max="4093" width="13.109375" style="53" customWidth="1"/>
    <col min="4094" max="4095" width="9.88671875" style="53" customWidth="1"/>
    <col min="4096" max="4096" width="15.5546875" style="53" bestFit="1" customWidth="1"/>
    <col min="4097" max="4098" width="11" style="53" customWidth="1"/>
    <col min="4099" max="4099" width="11.5546875" style="53" customWidth="1"/>
    <col min="4100" max="4100" width="11.6640625" style="53" bestFit="1" customWidth="1"/>
    <col min="4101" max="4102" width="10.44140625" style="53" customWidth="1"/>
    <col min="4103" max="4103" width="15" style="53" bestFit="1" customWidth="1"/>
    <col min="4104" max="4105" width="11.5546875" style="53"/>
    <col min="4106" max="4106" width="13.88671875" style="53" bestFit="1" customWidth="1"/>
    <col min="4107" max="4343" width="11.5546875" style="53"/>
    <col min="4344" max="4344" width="8.33203125" style="53" customWidth="1"/>
    <col min="4345" max="4345" width="21.109375" style="53" bestFit="1" customWidth="1"/>
    <col min="4346" max="4346" width="7.88671875" style="53" customWidth="1"/>
    <col min="4347" max="4347" width="23.5546875" style="53" bestFit="1" customWidth="1"/>
    <col min="4348" max="4348" width="10.33203125" style="53" customWidth="1"/>
    <col min="4349" max="4349" width="13.109375" style="53" customWidth="1"/>
    <col min="4350" max="4351" width="9.88671875" style="53" customWidth="1"/>
    <col min="4352" max="4352" width="15.5546875" style="53" bestFit="1" customWidth="1"/>
    <col min="4353" max="4354" width="11" style="53" customWidth="1"/>
    <col min="4355" max="4355" width="11.5546875" style="53" customWidth="1"/>
    <col min="4356" max="4356" width="11.6640625" style="53" bestFit="1" customWidth="1"/>
    <col min="4357" max="4358" width="10.44140625" style="53" customWidth="1"/>
    <col min="4359" max="4359" width="15" style="53" bestFit="1" customWidth="1"/>
    <col min="4360" max="4361" width="11.5546875" style="53"/>
    <col min="4362" max="4362" width="13.88671875" style="53" bestFit="1" customWidth="1"/>
    <col min="4363" max="4599" width="11.5546875" style="53"/>
    <col min="4600" max="4600" width="8.33203125" style="53" customWidth="1"/>
    <col min="4601" max="4601" width="21.109375" style="53" bestFit="1" customWidth="1"/>
    <col min="4602" max="4602" width="7.88671875" style="53" customWidth="1"/>
    <col min="4603" max="4603" width="23.5546875" style="53" bestFit="1" customWidth="1"/>
    <col min="4604" max="4604" width="10.33203125" style="53" customWidth="1"/>
    <col min="4605" max="4605" width="13.109375" style="53" customWidth="1"/>
    <col min="4606" max="4607" width="9.88671875" style="53" customWidth="1"/>
    <col min="4608" max="4608" width="15.5546875" style="53" bestFit="1" customWidth="1"/>
    <col min="4609" max="4610" width="11" style="53" customWidth="1"/>
    <col min="4611" max="4611" width="11.5546875" style="53" customWidth="1"/>
    <col min="4612" max="4612" width="11.6640625" style="53" bestFit="1" customWidth="1"/>
    <col min="4613" max="4614" width="10.44140625" style="53" customWidth="1"/>
    <col min="4615" max="4615" width="15" style="53" bestFit="1" customWidth="1"/>
    <col min="4616" max="4617" width="11.5546875" style="53"/>
    <col min="4618" max="4618" width="13.88671875" style="53" bestFit="1" customWidth="1"/>
    <col min="4619" max="4855" width="11.5546875" style="53"/>
    <col min="4856" max="4856" width="8.33203125" style="53" customWidth="1"/>
    <col min="4857" max="4857" width="21.109375" style="53" bestFit="1" customWidth="1"/>
    <col min="4858" max="4858" width="7.88671875" style="53" customWidth="1"/>
    <col min="4859" max="4859" width="23.5546875" style="53" bestFit="1" customWidth="1"/>
    <col min="4860" max="4860" width="10.33203125" style="53" customWidth="1"/>
    <col min="4861" max="4861" width="13.109375" style="53" customWidth="1"/>
    <col min="4862" max="4863" width="9.88671875" style="53" customWidth="1"/>
    <col min="4864" max="4864" width="15.5546875" style="53" bestFit="1" customWidth="1"/>
    <col min="4865" max="4866" width="11" style="53" customWidth="1"/>
    <col min="4867" max="4867" width="11.5546875" style="53" customWidth="1"/>
    <col min="4868" max="4868" width="11.6640625" style="53" bestFit="1" customWidth="1"/>
    <col min="4869" max="4870" width="10.44140625" style="53" customWidth="1"/>
    <col min="4871" max="4871" width="15" style="53" bestFit="1" customWidth="1"/>
    <col min="4872" max="4873" width="11.5546875" style="53"/>
    <col min="4874" max="4874" width="13.88671875" style="53" bestFit="1" customWidth="1"/>
    <col min="4875" max="5111" width="11.5546875" style="53"/>
    <col min="5112" max="5112" width="8.33203125" style="53" customWidth="1"/>
    <col min="5113" max="5113" width="21.109375" style="53" bestFit="1" customWidth="1"/>
    <col min="5114" max="5114" width="7.88671875" style="53" customWidth="1"/>
    <col min="5115" max="5115" width="23.5546875" style="53" bestFit="1" customWidth="1"/>
    <col min="5116" max="5116" width="10.33203125" style="53" customWidth="1"/>
    <col min="5117" max="5117" width="13.109375" style="53" customWidth="1"/>
    <col min="5118" max="5119" width="9.88671875" style="53" customWidth="1"/>
    <col min="5120" max="5120" width="15.5546875" style="53" bestFit="1" customWidth="1"/>
    <col min="5121" max="5122" width="11" style="53" customWidth="1"/>
    <col min="5123" max="5123" width="11.5546875" style="53" customWidth="1"/>
    <col min="5124" max="5124" width="11.6640625" style="53" bestFit="1" customWidth="1"/>
    <col min="5125" max="5126" width="10.44140625" style="53" customWidth="1"/>
    <col min="5127" max="5127" width="15" style="53" bestFit="1" customWidth="1"/>
    <col min="5128" max="5129" width="11.5546875" style="53"/>
    <col min="5130" max="5130" width="13.88671875" style="53" bestFit="1" customWidth="1"/>
    <col min="5131" max="5367" width="11.5546875" style="53"/>
    <col min="5368" max="5368" width="8.33203125" style="53" customWidth="1"/>
    <col min="5369" max="5369" width="21.109375" style="53" bestFit="1" customWidth="1"/>
    <col min="5370" max="5370" width="7.88671875" style="53" customWidth="1"/>
    <col min="5371" max="5371" width="23.5546875" style="53" bestFit="1" customWidth="1"/>
    <col min="5372" max="5372" width="10.33203125" style="53" customWidth="1"/>
    <col min="5373" max="5373" width="13.109375" style="53" customWidth="1"/>
    <col min="5374" max="5375" width="9.88671875" style="53" customWidth="1"/>
    <col min="5376" max="5376" width="15.5546875" style="53" bestFit="1" customWidth="1"/>
    <col min="5377" max="5378" width="11" style="53" customWidth="1"/>
    <col min="5379" max="5379" width="11.5546875" style="53" customWidth="1"/>
    <col min="5380" max="5380" width="11.6640625" style="53" bestFit="1" customWidth="1"/>
    <col min="5381" max="5382" width="10.44140625" style="53" customWidth="1"/>
    <col min="5383" max="5383" width="15" style="53" bestFit="1" customWidth="1"/>
    <col min="5384" max="5385" width="11.5546875" style="53"/>
    <col min="5386" max="5386" width="13.88671875" style="53" bestFit="1" customWidth="1"/>
    <col min="5387" max="5623" width="11.5546875" style="53"/>
    <col min="5624" max="5624" width="8.33203125" style="53" customWidth="1"/>
    <col min="5625" max="5625" width="21.109375" style="53" bestFit="1" customWidth="1"/>
    <col min="5626" max="5626" width="7.88671875" style="53" customWidth="1"/>
    <col min="5627" max="5627" width="23.5546875" style="53" bestFit="1" customWidth="1"/>
    <col min="5628" max="5628" width="10.33203125" style="53" customWidth="1"/>
    <col min="5629" max="5629" width="13.109375" style="53" customWidth="1"/>
    <col min="5630" max="5631" width="9.88671875" style="53" customWidth="1"/>
    <col min="5632" max="5632" width="15.5546875" style="53" bestFit="1" customWidth="1"/>
    <col min="5633" max="5634" width="11" style="53" customWidth="1"/>
    <col min="5635" max="5635" width="11.5546875" style="53" customWidth="1"/>
    <col min="5636" max="5636" width="11.6640625" style="53" bestFit="1" customWidth="1"/>
    <col min="5637" max="5638" width="10.44140625" style="53" customWidth="1"/>
    <col min="5639" max="5639" width="15" style="53" bestFit="1" customWidth="1"/>
    <col min="5640" max="5641" width="11.5546875" style="53"/>
    <col min="5642" max="5642" width="13.88671875" style="53" bestFit="1" customWidth="1"/>
    <col min="5643" max="5879" width="11.5546875" style="53"/>
    <col min="5880" max="5880" width="8.33203125" style="53" customWidth="1"/>
    <col min="5881" max="5881" width="21.109375" style="53" bestFit="1" customWidth="1"/>
    <col min="5882" max="5882" width="7.88671875" style="53" customWidth="1"/>
    <col min="5883" max="5883" width="23.5546875" style="53" bestFit="1" customWidth="1"/>
    <col min="5884" max="5884" width="10.33203125" style="53" customWidth="1"/>
    <col min="5885" max="5885" width="13.109375" style="53" customWidth="1"/>
    <col min="5886" max="5887" width="9.88671875" style="53" customWidth="1"/>
    <col min="5888" max="5888" width="15.5546875" style="53" bestFit="1" customWidth="1"/>
    <col min="5889" max="5890" width="11" style="53" customWidth="1"/>
    <col min="5891" max="5891" width="11.5546875" style="53" customWidth="1"/>
    <col min="5892" max="5892" width="11.6640625" style="53" bestFit="1" customWidth="1"/>
    <col min="5893" max="5894" width="10.44140625" style="53" customWidth="1"/>
    <col min="5895" max="5895" width="15" style="53" bestFit="1" customWidth="1"/>
    <col min="5896" max="5897" width="11.5546875" style="53"/>
    <col min="5898" max="5898" width="13.88671875" style="53" bestFit="1" customWidth="1"/>
    <col min="5899" max="6135" width="11.5546875" style="53"/>
    <col min="6136" max="6136" width="8.33203125" style="53" customWidth="1"/>
    <col min="6137" max="6137" width="21.109375" style="53" bestFit="1" customWidth="1"/>
    <col min="6138" max="6138" width="7.88671875" style="53" customWidth="1"/>
    <col min="6139" max="6139" width="23.5546875" style="53" bestFit="1" customWidth="1"/>
    <col min="6140" max="6140" width="10.33203125" style="53" customWidth="1"/>
    <col min="6141" max="6141" width="13.109375" style="53" customWidth="1"/>
    <col min="6142" max="6143" width="9.88671875" style="53" customWidth="1"/>
    <col min="6144" max="6144" width="15.5546875" style="53" bestFit="1" customWidth="1"/>
    <col min="6145" max="6146" width="11" style="53" customWidth="1"/>
    <col min="6147" max="6147" width="11.5546875" style="53" customWidth="1"/>
    <col min="6148" max="6148" width="11.6640625" style="53" bestFit="1" customWidth="1"/>
    <col min="6149" max="6150" width="10.44140625" style="53" customWidth="1"/>
    <col min="6151" max="6151" width="15" style="53" bestFit="1" customWidth="1"/>
    <col min="6152" max="6153" width="11.5546875" style="53"/>
    <col min="6154" max="6154" width="13.88671875" style="53" bestFit="1" customWidth="1"/>
    <col min="6155" max="6391" width="11.5546875" style="53"/>
    <col min="6392" max="6392" width="8.33203125" style="53" customWidth="1"/>
    <col min="6393" max="6393" width="21.109375" style="53" bestFit="1" customWidth="1"/>
    <col min="6394" max="6394" width="7.88671875" style="53" customWidth="1"/>
    <col min="6395" max="6395" width="23.5546875" style="53" bestFit="1" customWidth="1"/>
    <col min="6396" max="6396" width="10.33203125" style="53" customWidth="1"/>
    <col min="6397" max="6397" width="13.109375" style="53" customWidth="1"/>
    <col min="6398" max="6399" width="9.88671875" style="53" customWidth="1"/>
    <col min="6400" max="6400" width="15.5546875" style="53" bestFit="1" customWidth="1"/>
    <col min="6401" max="6402" width="11" style="53" customWidth="1"/>
    <col min="6403" max="6403" width="11.5546875" style="53" customWidth="1"/>
    <col min="6404" max="6404" width="11.6640625" style="53" bestFit="1" customWidth="1"/>
    <col min="6405" max="6406" width="10.44140625" style="53" customWidth="1"/>
    <col min="6407" max="6407" width="15" style="53" bestFit="1" customWidth="1"/>
    <col min="6408" max="6409" width="11.5546875" style="53"/>
    <col min="6410" max="6410" width="13.88671875" style="53" bestFit="1" customWidth="1"/>
    <col min="6411" max="6647" width="11.5546875" style="53"/>
    <col min="6648" max="6648" width="8.33203125" style="53" customWidth="1"/>
    <col min="6649" max="6649" width="21.109375" style="53" bestFit="1" customWidth="1"/>
    <col min="6650" max="6650" width="7.88671875" style="53" customWidth="1"/>
    <col min="6651" max="6651" width="23.5546875" style="53" bestFit="1" customWidth="1"/>
    <col min="6652" max="6652" width="10.33203125" style="53" customWidth="1"/>
    <col min="6653" max="6653" width="13.109375" style="53" customWidth="1"/>
    <col min="6654" max="6655" width="9.88671875" style="53" customWidth="1"/>
    <col min="6656" max="6656" width="15.5546875" style="53" bestFit="1" customWidth="1"/>
    <col min="6657" max="6658" width="11" style="53" customWidth="1"/>
    <col min="6659" max="6659" width="11.5546875" style="53" customWidth="1"/>
    <col min="6660" max="6660" width="11.6640625" style="53" bestFit="1" customWidth="1"/>
    <col min="6661" max="6662" width="10.44140625" style="53" customWidth="1"/>
    <col min="6663" max="6663" width="15" style="53" bestFit="1" customWidth="1"/>
    <col min="6664" max="6665" width="11.5546875" style="53"/>
    <col min="6666" max="6666" width="13.88671875" style="53" bestFit="1" customWidth="1"/>
    <col min="6667" max="6903" width="11.5546875" style="53"/>
    <col min="6904" max="6904" width="8.33203125" style="53" customWidth="1"/>
    <col min="6905" max="6905" width="21.109375" style="53" bestFit="1" customWidth="1"/>
    <col min="6906" max="6906" width="7.88671875" style="53" customWidth="1"/>
    <col min="6907" max="6907" width="23.5546875" style="53" bestFit="1" customWidth="1"/>
    <col min="6908" max="6908" width="10.33203125" style="53" customWidth="1"/>
    <col min="6909" max="6909" width="13.109375" style="53" customWidth="1"/>
    <col min="6910" max="6911" width="9.88671875" style="53" customWidth="1"/>
    <col min="6912" max="6912" width="15.5546875" style="53" bestFit="1" customWidth="1"/>
    <col min="6913" max="6914" width="11" style="53" customWidth="1"/>
    <col min="6915" max="6915" width="11.5546875" style="53" customWidth="1"/>
    <col min="6916" max="6916" width="11.6640625" style="53" bestFit="1" customWidth="1"/>
    <col min="6917" max="6918" width="10.44140625" style="53" customWidth="1"/>
    <col min="6919" max="6919" width="15" style="53" bestFit="1" customWidth="1"/>
    <col min="6920" max="6921" width="11.5546875" style="53"/>
    <col min="6922" max="6922" width="13.88671875" style="53" bestFit="1" customWidth="1"/>
    <col min="6923" max="7159" width="11.5546875" style="53"/>
    <col min="7160" max="7160" width="8.33203125" style="53" customWidth="1"/>
    <col min="7161" max="7161" width="21.109375" style="53" bestFit="1" customWidth="1"/>
    <col min="7162" max="7162" width="7.88671875" style="53" customWidth="1"/>
    <col min="7163" max="7163" width="23.5546875" style="53" bestFit="1" customWidth="1"/>
    <col min="7164" max="7164" width="10.33203125" style="53" customWidth="1"/>
    <col min="7165" max="7165" width="13.109375" style="53" customWidth="1"/>
    <col min="7166" max="7167" width="9.88671875" style="53" customWidth="1"/>
    <col min="7168" max="7168" width="15.5546875" style="53" bestFit="1" customWidth="1"/>
    <col min="7169" max="7170" width="11" style="53" customWidth="1"/>
    <col min="7171" max="7171" width="11.5546875" style="53" customWidth="1"/>
    <col min="7172" max="7172" width="11.6640625" style="53" bestFit="1" customWidth="1"/>
    <col min="7173" max="7174" width="10.44140625" style="53" customWidth="1"/>
    <col min="7175" max="7175" width="15" style="53" bestFit="1" customWidth="1"/>
    <col min="7176" max="7177" width="11.5546875" style="53"/>
    <col min="7178" max="7178" width="13.88671875" style="53" bestFit="1" customWidth="1"/>
    <col min="7179" max="7415" width="11.5546875" style="53"/>
    <col min="7416" max="7416" width="8.33203125" style="53" customWidth="1"/>
    <col min="7417" max="7417" width="21.109375" style="53" bestFit="1" customWidth="1"/>
    <col min="7418" max="7418" width="7.88671875" style="53" customWidth="1"/>
    <col min="7419" max="7419" width="23.5546875" style="53" bestFit="1" customWidth="1"/>
    <col min="7420" max="7420" width="10.33203125" style="53" customWidth="1"/>
    <col min="7421" max="7421" width="13.109375" style="53" customWidth="1"/>
    <col min="7422" max="7423" width="9.88671875" style="53" customWidth="1"/>
    <col min="7424" max="7424" width="15.5546875" style="53" bestFit="1" customWidth="1"/>
    <col min="7425" max="7426" width="11" style="53" customWidth="1"/>
    <col min="7427" max="7427" width="11.5546875" style="53" customWidth="1"/>
    <col min="7428" max="7428" width="11.6640625" style="53" bestFit="1" customWidth="1"/>
    <col min="7429" max="7430" width="10.44140625" style="53" customWidth="1"/>
    <col min="7431" max="7431" width="15" style="53" bestFit="1" customWidth="1"/>
    <col min="7432" max="7433" width="11.5546875" style="53"/>
    <col min="7434" max="7434" width="13.88671875" style="53" bestFit="1" customWidth="1"/>
    <col min="7435" max="7671" width="11.5546875" style="53"/>
    <col min="7672" max="7672" width="8.33203125" style="53" customWidth="1"/>
    <col min="7673" max="7673" width="21.109375" style="53" bestFit="1" customWidth="1"/>
    <col min="7674" max="7674" width="7.88671875" style="53" customWidth="1"/>
    <col min="7675" max="7675" width="23.5546875" style="53" bestFit="1" customWidth="1"/>
    <col min="7676" max="7676" width="10.33203125" style="53" customWidth="1"/>
    <col min="7677" max="7677" width="13.109375" style="53" customWidth="1"/>
    <col min="7678" max="7679" width="9.88671875" style="53" customWidth="1"/>
    <col min="7680" max="7680" width="15.5546875" style="53" bestFit="1" customWidth="1"/>
    <col min="7681" max="7682" width="11" style="53" customWidth="1"/>
    <col min="7683" max="7683" width="11.5546875" style="53" customWidth="1"/>
    <col min="7684" max="7684" width="11.6640625" style="53" bestFit="1" customWidth="1"/>
    <col min="7685" max="7686" width="10.44140625" style="53" customWidth="1"/>
    <col min="7687" max="7687" width="15" style="53" bestFit="1" customWidth="1"/>
    <col min="7688" max="7689" width="11.5546875" style="53"/>
    <col min="7690" max="7690" width="13.88671875" style="53" bestFit="1" customWidth="1"/>
    <col min="7691" max="7927" width="11.5546875" style="53"/>
    <col min="7928" max="7928" width="8.33203125" style="53" customWidth="1"/>
    <col min="7929" max="7929" width="21.109375" style="53" bestFit="1" customWidth="1"/>
    <col min="7930" max="7930" width="7.88671875" style="53" customWidth="1"/>
    <col min="7931" max="7931" width="23.5546875" style="53" bestFit="1" customWidth="1"/>
    <col min="7932" max="7932" width="10.33203125" style="53" customWidth="1"/>
    <col min="7933" max="7933" width="13.109375" style="53" customWidth="1"/>
    <col min="7934" max="7935" width="9.88671875" style="53" customWidth="1"/>
    <col min="7936" max="7936" width="15.5546875" style="53" bestFit="1" customWidth="1"/>
    <col min="7937" max="7938" width="11" style="53" customWidth="1"/>
    <col min="7939" max="7939" width="11.5546875" style="53" customWidth="1"/>
    <col min="7940" max="7940" width="11.6640625" style="53" bestFit="1" customWidth="1"/>
    <col min="7941" max="7942" width="10.44140625" style="53" customWidth="1"/>
    <col min="7943" max="7943" width="15" style="53" bestFit="1" customWidth="1"/>
    <col min="7944" max="7945" width="11.5546875" style="53"/>
    <col min="7946" max="7946" width="13.88671875" style="53" bestFit="1" customWidth="1"/>
    <col min="7947" max="8183" width="11.5546875" style="53"/>
    <col min="8184" max="8184" width="8.33203125" style="53" customWidth="1"/>
    <col min="8185" max="8185" width="21.109375" style="53" bestFit="1" customWidth="1"/>
    <col min="8186" max="8186" width="7.88671875" style="53" customWidth="1"/>
    <col min="8187" max="8187" width="23.5546875" style="53" bestFit="1" customWidth="1"/>
    <col min="8188" max="8188" width="10.33203125" style="53" customWidth="1"/>
    <col min="8189" max="8189" width="13.109375" style="53" customWidth="1"/>
    <col min="8190" max="8191" width="9.88671875" style="53" customWidth="1"/>
    <col min="8192" max="8192" width="15.5546875" style="53" bestFit="1" customWidth="1"/>
    <col min="8193" max="8194" width="11" style="53" customWidth="1"/>
    <col min="8195" max="8195" width="11.5546875" style="53" customWidth="1"/>
    <col min="8196" max="8196" width="11.6640625" style="53" bestFit="1" customWidth="1"/>
    <col min="8197" max="8198" width="10.44140625" style="53" customWidth="1"/>
    <col min="8199" max="8199" width="15" style="53" bestFit="1" customWidth="1"/>
    <col min="8200" max="8201" width="11.5546875" style="53"/>
    <col min="8202" max="8202" width="13.88671875" style="53" bestFit="1" customWidth="1"/>
    <col min="8203" max="8439" width="11.5546875" style="53"/>
    <col min="8440" max="8440" width="8.33203125" style="53" customWidth="1"/>
    <col min="8441" max="8441" width="21.109375" style="53" bestFit="1" customWidth="1"/>
    <col min="8442" max="8442" width="7.88671875" style="53" customWidth="1"/>
    <col min="8443" max="8443" width="23.5546875" style="53" bestFit="1" customWidth="1"/>
    <col min="8444" max="8444" width="10.33203125" style="53" customWidth="1"/>
    <col min="8445" max="8445" width="13.109375" style="53" customWidth="1"/>
    <col min="8446" max="8447" width="9.88671875" style="53" customWidth="1"/>
    <col min="8448" max="8448" width="15.5546875" style="53" bestFit="1" customWidth="1"/>
    <col min="8449" max="8450" width="11" style="53" customWidth="1"/>
    <col min="8451" max="8451" width="11.5546875" style="53" customWidth="1"/>
    <col min="8452" max="8452" width="11.6640625" style="53" bestFit="1" customWidth="1"/>
    <col min="8453" max="8454" width="10.44140625" style="53" customWidth="1"/>
    <col min="8455" max="8455" width="15" style="53" bestFit="1" customWidth="1"/>
    <col min="8456" max="8457" width="11.5546875" style="53"/>
    <col min="8458" max="8458" width="13.88671875" style="53" bestFit="1" customWidth="1"/>
    <col min="8459" max="8695" width="11.5546875" style="53"/>
    <col min="8696" max="8696" width="8.33203125" style="53" customWidth="1"/>
    <col min="8697" max="8697" width="21.109375" style="53" bestFit="1" customWidth="1"/>
    <col min="8698" max="8698" width="7.88671875" style="53" customWidth="1"/>
    <col min="8699" max="8699" width="23.5546875" style="53" bestFit="1" customWidth="1"/>
    <col min="8700" max="8700" width="10.33203125" style="53" customWidth="1"/>
    <col min="8701" max="8701" width="13.109375" style="53" customWidth="1"/>
    <col min="8702" max="8703" width="9.88671875" style="53" customWidth="1"/>
    <col min="8704" max="8704" width="15.5546875" style="53" bestFit="1" customWidth="1"/>
    <col min="8705" max="8706" width="11" style="53" customWidth="1"/>
    <col min="8707" max="8707" width="11.5546875" style="53" customWidth="1"/>
    <col min="8708" max="8708" width="11.6640625" style="53" bestFit="1" customWidth="1"/>
    <col min="8709" max="8710" width="10.44140625" style="53" customWidth="1"/>
    <col min="8711" max="8711" width="15" style="53" bestFit="1" customWidth="1"/>
    <col min="8712" max="8713" width="11.5546875" style="53"/>
    <col min="8714" max="8714" width="13.88671875" style="53" bestFit="1" customWidth="1"/>
    <col min="8715" max="8951" width="11.5546875" style="53"/>
    <col min="8952" max="8952" width="8.33203125" style="53" customWidth="1"/>
    <col min="8953" max="8953" width="21.109375" style="53" bestFit="1" customWidth="1"/>
    <col min="8954" max="8954" width="7.88671875" style="53" customWidth="1"/>
    <col min="8955" max="8955" width="23.5546875" style="53" bestFit="1" customWidth="1"/>
    <col min="8956" max="8956" width="10.33203125" style="53" customWidth="1"/>
    <col min="8957" max="8957" width="13.109375" style="53" customWidth="1"/>
    <col min="8958" max="8959" width="9.88671875" style="53" customWidth="1"/>
    <col min="8960" max="8960" width="15.5546875" style="53" bestFit="1" customWidth="1"/>
    <col min="8961" max="8962" width="11" style="53" customWidth="1"/>
    <col min="8963" max="8963" width="11.5546875" style="53" customWidth="1"/>
    <col min="8964" max="8964" width="11.6640625" style="53" bestFit="1" customWidth="1"/>
    <col min="8965" max="8966" width="10.44140625" style="53" customWidth="1"/>
    <col min="8967" max="8967" width="15" style="53" bestFit="1" customWidth="1"/>
    <col min="8968" max="8969" width="11.5546875" style="53"/>
    <col min="8970" max="8970" width="13.88671875" style="53" bestFit="1" customWidth="1"/>
    <col min="8971" max="9207" width="11.5546875" style="53"/>
    <col min="9208" max="9208" width="8.33203125" style="53" customWidth="1"/>
    <col min="9209" max="9209" width="21.109375" style="53" bestFit="1" customWidth="1"/>
    <col min="9210" max="9210" width="7.88671875" style="53" customWidth="1"/>
    <col min="9211" max="9211" width="23.5546875" style="53" bestFit="1" customWidth="1"/>
    <col min="9212" max="9212" width="10.33203125" style="53" customWidth="1"/>
    <col min="9213" max="9213" width="13.109375" style="53" customWidth="1"/>
    <col min="9214" max="9215" width="9.88671875" style="53" customWidth="1"/>
    <col min="9216" max="9216" width="15.5546875" style="53" bestFit="1" customWidth="1"/>
    <col min="9217" max="9218" width="11" style="53" customWidth="1"/>
    <col min="9219" max="9219" width="11.5546875" style="53" customWidth="1"/>
    <col min="9220" max="9220" width="11.6640625" style="53" bestFit="1" customWidth="1"/>
    <col min="9221" max="9222" width="10.44140625" style="53" customWidth="1"/>
    <col min="9223" max="9223" width="15" style="53" bestFit="1" customWidth="1"/>
    <col min="9224" max="9225" width="11.5546875" style="53"/>
    <col min="9226" max="9226" width="13.88671875" style="53" bestFit="1" customWidth="1"/>
    <col min="9227" max="9463" width="11.5546875" style="53"/>
    <col min="9464" max="9464" width="8.33203125" style="53" customWidth="1"/>
    <col min="9465" max="9465" width="21.109375" style="53" bestFit="1" customWidth="1"/>
    <col min="9466" max="9466" width="7.88671875" style="53" customWidth="1"/>
    <col min="9467" max="9467" width="23.5546875" style="53" bestFit="1" customWidth="1"/>
    <col min="9468" max="9468" width="10.33203125" style="53" customWidth="1"/>
    <col min="9469" max="9469" width="13.109375" style="53" customWidth="1"/>
    <col min="9470" max="9471" width="9.88671875" style="53" customWidth="1"/>
    <col min="9472" max="9472" width="15.5546875" style="53" bestFit="1" customWidth="1"/>
    <col min="9473" max="9474" width="11" style="53" customWidth="1"/>
    <col min="9475" max="9475" width="11.5546875" style="53" customWidth="1"/>
    <col min="9476" max="9476" width="11.6640625" style="53" bestFit="1" customWidth="1"/>
    <col min="9477" max="9478" width="10.44140625" style="53" customWidth="1"/>
    <col min="9479" max="9479" width="15" style="53" bestFit="1" customWidth="1"/>
    <col min="9480" max="9481" width="11.5546875" style="53"/>
    <col min="9482" max="9482" width="13.88671875" style="53" bestFit="1" customWidth="1"/>
    <col min="9483" max="9719" width="11.5546875" style="53"/>
    <col min="9720" max="9720" width="8.33203125" style="53" customWidth="1"/>
    <col min="9721" max="9721" width="21.109375" style="53" bestFit="1" customWidth="1"/>
    <col min="9722" max="9722" width="7.88671875" style="53" customWidth="1"/>
    <col min="9723" max="9723" width="23.5546875" style="53" bestFit="1" customWidth="1"/>
    <col min="9724" max="9724" width="10.33203125" style="53" customWidth="1"/>
    <col min="9725" max="9725" width="13.109375" style="53" customWidth="1"/>
    <col min="9726" max="9727" width="9.88671875" style="53" customWidth="1"/>
    <col min="9728" max="9728" width="15.5546875" style="53" bestFit="1" customWidth="1"/>
    <col min="9729" max="9730" width="11" style="53" customWidth="1"/>
    <col min="9731" max="9731" width="11.5546875" style="53" customWidth="1"/>
    <col min="9732" max="9732" width="11.6640625" style="53" bestFit="1" customWidth="1"/>
    <col min="9733" max="9734" width="10.44140625" style="53" customWidth="1"/>
    <col min="9735" max="9735" width="15" style="53" bestFit="1" customWidth="1"/>
    <col min="9736" max="9737" width="11.5546875" style="53"/>
    <col min="9738" max="9738" width="13.88671875" style="53" bestFit="1" customWidth="1"/>
    <col min="9739" max="9975" width="11.5546875" style="53"/>
    <col min="9976" max="9976" width="8.33203125" style="53" customWidth="1"/>
    <col min="9977" max="9977" width="21.109375" style="53" bestFit="1" customWidth="1"/>
    <col min="9978" max="9978" width="7.88671875" style="53" customWidth="1"/>
    <col min="9979" max="9979" width="23.5546875" style="53" bestFit="1" customWidth="1"/>
    <col min="9980" max="9980" width="10.33203125" style="53" customWidth="1"/>
    <col min="9981" max="9981" width="13.109375" style="53" customWidth="1"/>
    <col min="9982" max="9983" width="9.88671875" style="53" customWidth="1"/>
    <col min="9984" max="9984" width="15.5546875" style="53" bestFit="1" customWidth="1"/>
    <col min="9985" max="9986" width="11" style="53" customWidth="1"/>
    <col min="9987" max="9987" width="11.5546875" style="53" customWidth="1"/>
    <col min="9988" max="9988" width="11.6640625" style="53" bestFit="1" customWidth="1"/>
    <col min="9989" max="9990" width="10.44140625" style="53" customWidth="1"/>
    <col min="9991" max="9991" width="15" style="53" bestFit="1" customWidth="1"/>
    <col min="9992" max="9993" width="11.5546875" style="53"/>
    <col min="9994" max="9994" width="13.88671875" style="53" bestFit="1" customWidth="1"/>
    <col min="9995" max="10231" width="11.5546875" style="53"/>
    <col min="10232" max="10232" width="8.33203125" style="53" customWidth="1"/>
    <col min="10233" max="10233" width="21.109375" style="53" bestFit="1" customWidth="1"/>
    <col min="10234" max="10234" width="7.88671875" style="53" customWidth="1"/>
    <col min="10235" max="10235" width="23.5546875" style="53" bestFit="1" customWidth="1"/>
    <col min="10236" max="10236" width="10.33203125" style="53" customWidth="1"/>
    <col min="10237" max="10237" width="13.109375" style="53" customWidth="1"/>
    <col min="10238" max="10239" width="9.88671875" style="53" customWidth="1"/>
    <col min="10240" max="10240" width="15.5546875" style="53" bestFit="1" customWidth="1"/>
    <col min="10241" max="10242" width="11" style="53" customWidth="1"/>
    <col min="10243" max="10243" width="11.5546875" style="53" customWidth="1"/>
    <col min="10244" max="10244" width="11.6640625" style="53" bestFit="1" customWidth="1"/>
    <col min="10245" max="10246" width="10.44140625" style="53" customWidth="1"/>
    <col min="10247" max="10247" width="15" style="53" bestFit="1" customWidth="1"/>
    <col min="10248" max="10249" width="11.5546875" style="53"/>
    <col min="10250" max="10250" width="13.88671875" style="53" bestFit="1" customWidth="1"/>
    <col min="10251" max="10487" width="11.5546875" style="53"/>
    <col min="10488" max="10488" width="8.33203125" style="53" customWidth="1"/>
    <col min="10489" max="10489" width="21.109375" style="53" bestFit="1" customWidth="1"/>
    <col min="10490" max="10490" width="7.88671875" style="53" customWidth="1"/>
    <col min="10491" max="10491" width="23.5546875" style="53" bestFit="1" customWidth="1"/>
    <col min="10492" max="10492" width="10.33203125" style="53" customWidth="1"/>
    <col min="10493" max="10493" width="13.109375" style="53" customWidth="1"/>
    <col min="10494" max="10495" width="9.88671875" style="53" customWidth="1"/>
    <col min="10496" max="10496" width="15.5546875" style="53" bestFit="1" customWidth="1"/>
    <col min="10497" max="10498" width="11" style="53" customWidth="1"/>
    <col min="10499" max="10499" width="11.5546875" style="53" customWidth="1"/>
    <col min="10500" max="10500" width="11.6640625" style="53" bestFit="1" customWidth="1"/>
    <col min="10501" max="10502" width="10.44140625" style="53" customWidth="1"/>
    <col min="10503" max="10503" width="15" style="53" bestFit="1" customWidth="1"/>
    <col min="10504" max="10505" width="11.5546875" style="53"/>
    <col min="10506" max="10506" width="13.88671875" style="53" bestFit="1" customWidth="1"/>
    <col min="10507" max="10743" width="11.5546875" style="53"/>
    <col min="10744" max="10744" width="8.33203125" style="53" customWidth="1"/>
    <col min="10745" max="10745" width="21.109375" style="53" bestFit="1" customWidth="1"/>
    <col min="10746" max="10746" width="7.88671875" style="53" customWidth="1"/>
    <col min="10747" max="10747" width="23.5546875" style="53" bestFit="1" customWidth="1"/>
    <col min="10748" max="10748" width="10.33203125" style="53" customWidth="1"/>
    <col min="10749" max="10749" width="13.109375" style="53" customWidth="1"/>
    <col min="10750" max="10751" width="9.88671875" style="53" customWidth="1"/>
    <col min="10752" max="10752" width="15.5546875" style="53" bestFit="1" customWidth="1"/>
    <col min="10753" max="10754" width="11" style="53" customWidth="1"/>
    <col min="10755" max="10755" width="11.5546875" style="53" customWidth="1"/>
    <col min="10756" max="10756" width="11.6640625" style="53" bestFit="1" customWidth="1"/>
    <col min="10757" max="10758" width="10.44140625" style="53" customWidth="1"/>
    <col min="10759" max="10759" width="15" style="53" bestFit="1" customWidth="1"/>
    <col min="10760" max="10761" width="11.5546875" style="53"/>
    <col min="10762" max="10762" width="13.88671875" style="53" bestFit="1" customWidth="1"/>
    <col min="10763" max="10999" width="11.5546875" style="53"/>
    <col min="11000" max="11000" width="8.33203125" style="53" customWidth="1"/>
    <col min="11001" max="11001" width="21.109375" style="53" bestFit="1" customWidth="1"/>
    <col min="11002" max="11002" width="7.88671875" style="53" customWidth="1"/>
    <col min="11003" max="11003" width="23.5546875" style="53" bestFit="1" customWidth="1"/>
    <col min="11004" max="11004" width="10.33203125" style="53" customWidth="1"/>
    <col min="11005" max="11005" width="13.109375" style="53" customWidth="1"/>
    <col min="11006" max="11007" width="9.88671875" style="53" customWidth="1"/>
    <col min="11008" max="11008" width="15.5546875" style="53" bestFit="1" customWidth="1"/>
    <col min="11009" max="11010" width="11" style="53" customWidth="1"/>
    <col min="11011" max="11011" width="11.5546875" style="53" customWidth="1"/>
    <col min="11012" max="11012" width="11.6640625" style="53" bestFit="1" customWidth="1"/>
    <col min="11013" max="11014" width="10.44140625" style="53" customWidth="1"/>
    <col min="11015" max="11015" width="15" style="53" bestFit="1" customWidth="1"/>
    <col min="11016" max="11017" width="11.5546875" style="53"/>
    <col min="11018" max="11018" width="13.88671875" style="53" bestFit="1" customWidth="1"/>
    <col min="11019" max="11255" width="11.5546875" style="53"/>
    <col min="11256" max="11256" width="8.33203125" style="53" customWidth="1"/>
    <col min="11257" max="11257" width="21.109375" style="53" bestFit="1" customWidth="1"/>
    <col min="11258" max="11258" width="7.88671875" style="53" customWidth="1"/>
    <col min="11259" max="11259" width="23.5546875" style="53" bestFit="1" customWidth="1"/>
    <col min="11260" max="11260" width="10.33203125" style="53" customWidth="1"/>
    <col min="11261" max="11261" width="13.109375" style="53" customWidth="1"/>
    <col min="11262" max="11263" width="9.88671875" style="53" customWidth="1"/>
    <col min="11264" max="11264" width="15.5546875" style="53" bestFit="1" customWidth="1"/>
    <col min="11265" max="11266" width="11" style="53" customWidth="1"/>
    <col min="11267" max="11267" width="11.5546875" style="53" customWidth="1"/>
    <col min="11268" max="11268" width="11.6640625" style="53" bestFit="1" customWidth="1"/>
    <col min="11269" max="11270" width="10.44140625" style="53" customWidth="1"/>
    <col min="11271" max="11271" width="15" style="53" bestFit="1" customWidth="1"/>
    <col min="11272" max="11273" width="11.5546875" style="53"/>
    <col min="11274" max="11274" width="13.88671875" style="53" bestFit="1" customWidth="1"/>
    <col min="11275" max="11511" width="11.5546875" style="53"/>
    <col min="11512" max="11512" width="8.33203125" style="53" customWidth="1"/>
    <col min="11513" max="11513" width="21.109375" style="53" bestFit="1" customWidth="1"/>
    <col min="11514" max="11514" width="7.88671875" style="53" customWidth="1"/>
    <col min="11515" max="11515" width="23.5546875" style="53" bestFit="1" customWidth="1"/>
    <col min="11516" max="11516" width="10.33203125" style="53" customWidth="1"/>
    <col min="11517" max="11517" width="13.109375" style="53" customWidth="1"/>
    <col min="11518" max="11519" width="9.88671875" style="53" customWidth="1"/>
    <col min="11520" max="11520" width="15.5546875" style="53" bestFit="1" customWidth="1"/>
    <col min="11521" max="11522" width="11" style="53" customWidth="1"/>
    <col min="11523" max="11523" width="11.5546875" style="53" customWidth="1"/>
    <col min="11524" max="11524" width="11.6640625" style="53" bestFit="1" customWidth="1"/>
    <col min="11525" max="11526" width="10.44140625" style="53" customWidth="1"/>
    <col min="11527" max="11527" width="15" style="53" bestFit="1" customWidth="1"/>
    <col min="11528" max="11529" width="11.5546875" style="53"/>
    <col min="11530" max="11530" width="13.88671875" style="53" bestFit="1" customWidth="1"/>
    <col min="11531" max="11767" width="11.5546875" style="53"/>
    <col min="11768" max="11768" width="8.33203125" style="53" customWidth="1"/>
    <col min="11769" max="11769" width="21.109375" style="53" bestFit="1" customWidth="1"/>
    <col min="11770" max="11770" width="7.88671875" style="53" customWidth="1"/>
    <col min="11771" max="11771" width="23.5546875" style="53" bestFit="1" customWidth="1"/>
    <col min="11772" max="11772" width="10.33203125" style="53" customWidth="1"/>
    <col min="11773" max="11773" width="13.109375" style="53" customWidth="1"/>
    <col min="11774" max="11775" width="9.88671875" style="53" customWidth="1"/>
    <col min="11776" max="11776" width="15.5546875" style="53" bestFit="1" customWidth="1"/>
    <col min="11777" max="11778" width="11" style="53" customWidth="1"/>
    <col min="11779" max="11779" width="11.5546875" style="53" customWidth="1"/>
    <col min="11780" max="11780" width="11.6640625" style="53" bestFit="1" customWidth="1"/>
    <col min="11781" max="11782" width="10.44140625" style="53" customWidth="1"/>
    <col min="11783" max="11783" width="15" style="53" bestFit="1" customWidth="1"/>
    <col min="11784" max="11785" width="11.5546875" style="53"/>
    <col min="11786" max="11786" width="13.88671875" style="53" bestFit="1" customWidth="1"/>
    <col min="11787" max="12023" width="11.5546875" style="53"/>
    <col min="12024" max="12024" width="8.33203125" style="53" customWidth="1"/>
    <col min="12025" max="12025" width="21.109375" style="53" bestFit="1" customWidth="1"/>
    <col min="12026" max="12026" width="7.88671875" style="53" customWidth="1"/>
    <col min="12027" max="12027" width="23.5546875" style="53" bestFit="1" customWidth="1"/>
    <col min="12028" max="12028" width="10.33203125" style="53" customWidth="1"/>
    <col min="12029" max="12029" width="13.109375" style="53" customWidth="1"/>
    <col min="12030" max="12031" width="9.88671875" style="53" customWidth="1"/>
    <col min="12032" max="12032" width="15.5546875" style="53" bestFit="1" customWidth="1"/>
    <col min="12033" max="12034" width="11" style="53" customWidth="1"/>
    <col min="12035" max="12035" width="11.5546875" style="53" customWidth="1"/>
    <col min="12036" max="12036" width="11.6640625" style="53" bestFit="1" customWidth="1"/>
    <col min="12037" max="12038" width="10.44140625" style="53" customWidth="1"/>
    <col min="12039" max="12039" width="15" style="53" bestFit="1" customWidth="1"/>
    <col min="12040" max="12041" width="11.5546875" style="53"/>
    <col min="12042" max="12042" width="13.88671875" style="53" bestFit="1" customWidth="1"/>
    <col min="12043" max="12279" width="11.5546875" style="53"/>
    <col min="12280" max="12280" width="8.33203125" style="53" customWidth="1"/>
    <col min="12281" max="12281" width="21.109375" style="53" bestFit="1" customWidth="1"/>
    <col min="12282" max="12282" width="7.88671875" style="53" customWidth="1"/>
    <col min="12283" max="12283" width="23.5546875" style="53" bestFit="1" customWidth="1"/>
    <col min="12284" max="12284" width="10.33203125" style="53" customWidth="1"/>
    <col min="12285" max="12285" width="13.109375" style="53" customWidth="1"/>
    <col min="12286" max="12287" width="9.88671875" style="53" customWidth="1"/>
    <col min="12288" max="12288" width="15.5546875" style="53" bestFit="1" customWidth="1"/>
    <col min="12289" max="12290" width="11" style="53" customWidth="1"/>
    <col min="12291" max="12291" width="11.5546875" style="53" customWidth="1"/>
    <col min="12292" max="12292" width="11.6640625" style="53" bestFit="1" customWidth="1"/>
    <col min="12293" max="12294" width="10.44140625" style="53" customWidth="1"/>
    <col min="12295" max="12295" width="15" style="53" bestFit="1" customWidth="1"/>
    <col min="12296" max="12297" width="11.5546875" style="53"/>
    <col min="12298" max="12298" width="13.88671875" style="53" bestFit="1" customWidth="1"/>
    <col min="12299" max="12535" width="11.5546875" style="53"/>
    <col min="12536" max="12536" width="8.33203125" style="53" customWidth="1"/>
    <col min="12537" max="12537" width="21.109375" style="53" bestFit="1" customWidth="1"/>
    <col min="12538" max="12538" width="7.88671875" style="53" customWidth="1"/>
    <col min="12539" max="12539" width="23.5546875" style="53" bestFit="1" customWidth="1"/>
    <col min="12540" max="12540" width="10.33203125" style="53" customWidth="1"/>
    <col min="12541" max="12541" width="13.109375" style="53" customWidth="1"/>
    <col min="12542" max="12543" width="9.88671875" style="53" customWidth="1"/>
    <col min="12544" max="12544" width="15.5546875" style="53" bestFit="1" customWidth="1"/>
    <col min="12545" max="12546" width="11" style="53" customWidth="1"/>
    <col min="12547" max="12547" width="11.5546875" style="53" customWidth="1"/>
    <col min="12548" max="12548" width="11.6640625" style="53" bestFit="1" customWidth="1"/>
    <col min="12549" max="12550" width="10.44140625" style="53" customWidth="1"/>
    <col min="12551" max="12551" width="15" style="53" bestFit="1" customWidth="1"/>
    <col min="12552" max="12553" width="11.5546875" style="53"/>
    <col min="12554" max="12554" width="13.88671875" style="53" bestFit="1" customWidth="1"/>
    <col min="12555" max="12791" width="11.5546875" style="53"/>
    <col min="12792" max="12792" width="8.33203125" style="53" customWidth="1"/>
    <col min="12793" max="12793" width="21.109375" style="53" bestFit="1" customWidth="1"/>
    <col min="12794" max="12794" width="7.88671875" style="53" customWidth="1"/>
    <col min="12795" max="12795" width="23.5546875" style="53" bestFit="1" customWidth="1"/>
    <col min="12796" max="12796" width="10.33203125" style="53" customWidth="1"/>
    <col min="12797" max="12797" width="13.109375" style="53" customWidth="1"/>
    <col min="12798" max="12799" width="9.88671875" style="53" customWidth="1"/>
    <col min="12800" max="12800" width="15.5546875" style="53" bestFit="1" customWidth="1"/>
    <col min="12801" max="12802" width="11" style="53" customWidth="1"/>
    <col min="12803" max="12803" width="11.5546875" style="53" customWidth="1"/>
    <col min="12804" max="12804" width="11.6640625" style="53" bestFit="1" customWidth="1"/>
    <col min="12805" max="12806" width="10.44140625" style="53" customWidth="1"/>
    <col min="12807" max="12807" width="15" style="53" bestFit="1" customWidth="1"/>
    <col min="12808" max="12809" width="11.5546875" style="53"/>
    <col min="12810" max="12810" width="13.88671875" style="53" bestFit="1" customWidth="1"/>
    <col min="12811" max="13047" width="11.5546875" style="53"/>
    <col min="13048" max="13048" width="8.33203125" style="53" customWidth="1"/>
    <col min="13049" max="13049" width="21.109375" style="53" bestFit="1" customWidth="1"/>
    <col min="13050" max="13050" width="7.88671875" style="53" customWidth="1"/>
    <col min="13051" max="13051" width="23.5546875" style="53" bestFit="1" customWidth="1"/>
    <col min="13052" max="13052" width="10.33203125" style="53" customWidth="1"/>
    <col min="13053" max="13053" width="13.109375" style="53" customWidth="1"/>
    <col min="13054" max="13055" width="9.88671875" style="53" customWidth="1"/>
    <col min="13056" max="13056" width="15.5546875" style="53" bestFit="1" customWidth="1"/>
    <col min="13057" max="13058" width="11" style="53" customWidth="1"/>
    <col min="13059" max="13059" width="11.5546875" style="53" customWidth="1"/>
    <col min="13060" max="13060" width="11.6640625" style="53" bestFit="1" customWidth="1"/>
    <col min="13061" max="13062" width="10.44140625" style="53" customWidth="1"/>
    <col min="13063" max="13063" width="15" style="53" bestFit="1" customWidth="1"/>
    <col min="13064" max="13065" width="11.5546875" style="53"/>
    <col min="13066" max="13066" width="13.88671875" style="53" bestFit="1" customWidth="1"/>
    <col min="13067" max="13303" width="11.5546875" style="53"/>
    <col min="13304" max="13304" width="8.33203125" style="53" customWidth="1"/>
    <col min="13305" max="13305" width="21.109375" style="53" bestFit="1" customWidth="1"/>
    <col min="13306" max="13306" width="7.88671875" style="53" customWidth="1"/>
    <col min="13307" max="13307" width="23.5546875" style="53" bestFit="1" customWidth="1"/>
    <col min="13308" max="13308" width="10.33203125" style="53" customWidth="1"/>
    <col min="13309" max="13309" width="13.109375" style="53" customWidth="1"/>
    <col min="13310" max="13311" width="9.88671875" style="53" customWidth="1"/>
    <col min="13312" max="13312" width="15.5546875" style="53" bestFit="1" customWidth="1"/>
    <col min="13313" max="13314" width="11" style="53" customWidth="1"/>
    <col min="13315" max="13315" width="11.5546875" style="53" customWidth="1"/>
    <col min="13316" max="13316" width="11.6640625" style="53" bestFit="1" customWidth="1"/>
    <col min="13317" max="13318" width="10.44140625" style="53" customWidth="1"/>
    <col min="13319" max="13319" width="15" style="53" bestFit="1" customWidth="1"/>
    <col min="13320" max="13321" width="11.5546875" style="53"/>
    <col min="13322" max="13322" width="13.88671875" style="53" bestFit="1" customWidth="1"/>
    <col min="13323" max="13559" width="11.5546875" style="53"/>
    <col min="13560" max="13560" width="8.33203125" style="53" customWidth="1"/>
    <col min="13561" max="13561" width="21.109375" style="53" bestFit="1" customWidth="1"/>
    <col min="13562" max="13562" width="7.88671875" style="53" customWidth="1"/>
    <col min="13563" max="13563" width="23.5546875" style="53" bestFit="1" customWidth="1"/>
    <col min="13564" max="13564" width="10.33203125" style="53" customWidth="1"/>
    <col min="13565" max="13565" width="13.109375" style="53" customWidth="1"/>
    <col min="13566" max="13567" width="9.88671875" style="53" customWidth="1"/>
    <col min="13568" max="13568" width="15.5546875" style="53" bestFit="1" customWidth="1"/>
    <col min="13569" max="13570" width="11" style="53" customWidth="1"/>
    <col min="13571" max="13571" width="11.5546875" style="53" customWidth="1"/>
    <col min="13572" max="13572" width="11.6640625" style="53" bestFit="1" customWidth="1"/>
    <col min="13573" max="13574" width="10.44140625" style="53" customWidth="1"/>
    <col min="13575" max="13575" width="15" style="53" bestFit="1" customWidth="1"/>
    <col min="13576" max="13577" width="11.5546875" style="53"/>
    <col min="13578" max="13578" width="13.88671875" style="53" bestFit="1" customWidth="1"/>
    <col min="13579" max="13815" width="11.5546875" style="53"/>
    <col min="13816" max="13816" width="8.33203125" style="53" customWidth="1"/>
    <col min="13817" max="13817" width="21.109375" style="53" bestFit="1" customWidth="1"/>
    <col min="13818" max="13818" width="7.88671875" style="53" customWidth="1"/>
    <col min="13819" max="13819" width="23.5546875" style="53" bestFit="1" customWidth="1"/>
    <col min="13820" max="13820" width="10.33203125" style="53" customWidth="1"/>
    <col min="13821" max="13821" width="13.109375" style="53" customWidth="1"/>
    <col min="13822" max="13823" width="9.88671875" style="53" customWidth="1"/>
    <col min="13824" max="13824" width="15.5546875" style="53" bestFit="1" customWidth="1"/>
    <col min="13825" max="13826" width="11" style="53" customWidth="1"/>
    <col min="13827" max="13827" width="11.5546875" style="53" customWidth="1"/>
    <col min="13828" max="13828" width="11.6640625" style="53" bestFit="1" customWidth="1"/>
    <col min="13829" max="13830" width="10.44140625" style="53" customWidth="1"/>
    <col min="13831" max="13831" width="15" style="53" bestFit="1" customWidth="1"/>
    <col min="13832" max="13833" width="11.5546875" style="53"/>
    <col min="13834" max="13834" width="13.88671875" style="53" bestFit="1" customWidth="1"/>
    <col min="13835" max="14071" width="11.5546875" style="53"/>
    <col min="14072" max="14072" width="8.33203125" style="53" customWidth="1"/>
    <col min="14073" max="14073" width="21.109375" style="53" bestFit="1" customWidth="1"/>
    <col min="14074" max="14074" width="7.88671875" style="53" customWidth="1"/>
    <col min="14075" max="14075" width="23.5546875" style="53" bestFit="1" customWidth="1"/>
    <col min="14076" max="14076" width="10.33203125" style="53" customWidth="1"/>
    <col min="14077" max="14077" width="13.109375" style="53" customWidth="1"/>
    <col min="14078" max="14079" width="9.88671875" style="53" customWidth="1"/>
    <col min="14080" max="14080" width="15.5546875" style="53" bestFit="1" customWidth="1"/>
    <col min="14081" max="14082" width="11" style="53" customWidth="1"/>
    <col min="14083" max="14083" width="11.5546875" style="53" customWidth="1"/>
    <col min="14084" max="14084" width="11.6640625" style="53" bestFit="1" customWidth="1"/>
    <col min="14085" max="14086" width="10.44140625" style="53" customWidth="1"/>
    <col min="14087" max="14087" width="15" style="53" bestFit="1" customWidth="1"/>
    <col min="14088" max="14089" width="11.5546875" style="53"/>
    <col min="14090" max="14090" width="13.88671875" style="53" bestFit="1" customWidth="1"/>
    <col min="14091" max="14327" width="11.5546875" style="53"/>
    <col min="14328" max="14328" width="8.33203125" style="53" customWidth="1"/>
    <col min="14329" max="14329" width="21.109375" style="53" bestFit="1" customWidth="1"/>
    <col min="14330" max="14330" width="7.88671875" style="53" customWidth="1"/>
    <col min="14331" max="14331" width="23.5546875" style="53" bestFit="1" customWidth="1"/>
    <col min="14332" max="14332" width="10.33203125" style="53" customWidth="1"/>
    <col min="14333" max="14333" width="13.109375" style="53" customWidth="1"/>
    <col min="14334" max="14335" width="9.88671875" style="53" customWidth="1"/>
    <col min="14336" max="14336" width="15.5546875" style="53" bestFit="1" customWidth="1"/>
    <col min="14337" max="14338" width="11" style="53" customWidth="1"/>
    <col min="14339" max="14339" width="11.5546875" style="53" customWidth="1"/>
    <col min="14340" max="14340" width="11.6640625" style="53" bestFit="1" customWidth="1"/>
    <col min="14341" max="14342" width="10.44140625" style="53" customWidth="1"/>
    <col min="14343" max="14343" width="15" style="53" bestFit="1" customWidth="1"/>
    <col min="14344" max="14345" width="11.5546875" style="53"/>
    <col min="14346" max="14346" width="13.88671875" style="53" bestFit="1" customWidth="1"/>
    <col min="14347" max="14583" width="11.5546875" style="53"/>
    <col min="14584" max="14584" width="8.33203125" style="53" customWidth="1"/>
    <col min="14585" max="14585" width="21.109375" style="53" bestFit="1" customWidth="1"/>
    <col min="14586" max="14586" width="7.88671875" style="53" customWidth="1"/>
    <col min="14587" max="14587" width="23.5546875" style="53" bestFit="1" customWidth="1"/>
    <col min="14588" max="14588" width="10.33203125" style="53" customWidth="1"/>
    <col min="14589" max="14589" width="13.109375" style="53" customWidth="1"/>
    <col min="14590" max="14591" width="9.88671875" style="53" customWidth="1"/>
    <col min="14592" max="14592" width="15.5546875" style="53" bestFit="1" customWidth="1"/>
    <col min="14593" max="14594" width="11" style="53" customWidth="1"/>
    <col min="14595" max="14595" width="11.5546875" style="53" customWidth="1"/>
    <col min="14596" max="14596" width="11.6640625" style="53" bestFit="1" customWidth="1"/>
    <col min="14597" max="14598" width="10.44140625" style="53" customWidth="1"/>
    <col min="14599" max="14599" width="15" style="53" bestFit="1" customWidth="1"/>
    <col min="14600" max="14601" width="11.5546875" style="53"/>
    <col min="14602" max="14602" width="13.88671875" style="53" bestFit="1" customWidth="1"/>
    <col min="14603" max="14839" width="11.5546875" style="53"/>
    <col min="14840" max="14840" width="8.33203125" style="53" customWidth="1"/>
    <col min="14841" max="14841" width="21.109375" style="53" bestFit="1" customWidth="1"/>
    <col min="14842" max="14842" width="7.88671875" style="53" customWidth="1"/>
    <col min="14843" max="14843" width="23.5546875" style="53" bestFit="1" customWidth="1"/>
    <col min="14844" max="14844" width="10.33203125" style="53" customWidth="1"/>
    <col min="14845" max="14845" width="13.109375" style="53" customWidth="1"/>
    <col min="14846" max="14847" width="9.88671875" style="53" customWidth="1"/>
    <col min="14848" max="14848" width="15.5546875" style="53" bestFit="1" customWidth="1"/>
    <col min="14849" max="14850" width="11" style="53" customWidth="1"/>
    <col min="14851" max="14851" width="11.5546875" style="53" customWidth="1"/>
    <col min="14852" max="14852" width="11.6640625" style="53" bestFit="1" customWidth="1"/>
    <col min="14853" max="14854" width="10.44140625" style="53" customWidth="1"/>
    <col min="14855" max="14855" width="15" style="53" bestFit="1" customWidth="1"/>
    <col min="14856" max="14857" width="11.5546875" style="53"/>
    <col min="14858" max="14858" width="13.88671875" style="53" bestFit="1" customWidth="1"/>
    <col min="14859" max="15095" width="11.5546875" style="53"/>
    <col min="15096" max="15096" width="8.33203125" style="53" customWidth="1"/>
    <col min="15097" max="15097" width="21.109375" style="53" bestFit="1" customWidth="1"/>
    <col min="15098" max="15098" width="7.88671875" style="53" customWidth="1"/>
    <col min="15099" max="15099" width="23.5546875" style="53" bestFit="1" customWidth="1"/>
    <col min="15100" max="15100" width="10.33203125" style="53" customWidth="1"/>
    <col min="15101" max="15101" width="13.109375" style="53" customWidth="1"/>
    <col min="15102" max="15103" width="9.88671875" style="53" customWidth="1"/>
    <col min="15104" max="15104" width="15.5546875" style="53" bestFit="1" customWidth="1"/>
    <col min="15105" max="15106" width="11" style="53" customWidth="1"/>
    <col min="15107" max="15107" width="11.5546875" style="53" customWidth="1"/>
    <col min="15108" max="15108" width="11.6640625" style="53" bestFit="1" customWidth="1"/>
    <col min="15109" max="15110" width="10.44140625" style="53" customWidth="1"/>
    <col min="15111" max="15111" width="15" style="53" bestFit="1" customWidth="1"/>
    <col min="15112" max="15113" width="11.5546875" style="53"/>
    <col min="15114" max="15114" width="13.88671875" style="53" bestFit="1" customWidth="1"/>
    <col min="15115" max="15351" width="11.5546875" style="53"/>
    <col min="15352" max="15352" width="8.33203125" style="53" customWidth="1"/>
    <col min="15353" max="15353" width="21.109375" style="53" bestFit="1" customWidth="1"/>
    <col min="15354" max="15354" width="7.88671875" style="53" customWidth="1"/>
    <col min="15355" max="15355" width="23.5546875" style="53" bestFit="1" customWidth="1"/>
    <col min="15356" max="15356" width="10.33203125" style="53" customWidth="1"/>
    <col min="15357" max="15357" width="13.109375" style="53" customWidth="1"/>
    <col min="15358" max="15359" width="9.88671875" style="53" customWidth="1"/>
    <col min="15360" max="15360" width="15.5546875" style="53" bestFit="1" customWidth="1"/>
    <col min="15361" max="15362" width="11" style="53" customWidth="1"/>
    <col min="15363" max="15363" width="11.5546875" style="53" customWidth="1"/>
    <col min="15364" max="15364" width="11.6640625" style="53" bestFit="1" customWidth="1"/>
    <col min="15365" max="15366" width="10.44140625" style="53" customWidth="1"/>
    <col min="15367" max="15367" width="15" style="53" bestFit="1" customWidth="1"/>
    <col min="15368" max="15369" width="11.5546875" style="53"/>
    <col min="15370" max="15370" width="13.88671875" style="53" bestFit="1" customWidth="1"/>
    <col min="15371" max="15607" width="11.5546875" style="53"/>
    <col min="15608" max="15608" width="8.33203125" style="53" customWidth="1"/>
    <col min="15609" max="15609" width="21.109375" style="53" bestFit="1" customWidth="1"/>
    <col min="15610" max="15610" width="7.88671875" style="53" customWidth="1"/>
    <col min="15611" max="15611" width="23.5546875" style="53" bestFit="1" customWidth="1"/>
    <col min="15612" max="15612" width="10.33203125" style="53" customWidth="1"/>
    <col min="15613" max="15613" width="13.109375" style="53" customWidth="1"/>
    <col min="15614" max="15615" width="9.88671875" style="53" customWidth="1"/>
    <col min="15616" max="15616" width="15.5546875" style="53" bestFit="1" customWidth="1"/>
    <col min="15617" max="15618" width="11" style="53" customWidth="1"/>
    <col min="15619" max="15619" width="11.5546875" style="53" customWidth="1"/>
    <col min="15620" max="15620" width="11.6640625" style="53" bestFit="1" customWidth="1"/>
    <col min="15621" max="15622" width="10.44140625" style="53" customWidth="1"/>
    <col min="15623" max="15623" width="15" style="53" bestFit="1" customWidth="1"/>
    <col min="15624" max="15625" width="11.5546875" style="53"/>
    <col min="15626" max="15626" width="13.88671875" style="53" bestFit="1" customWidth="1"/>
    <col min="15627" max="15863" width="11.5546875" style="53"/>
    <col min="15864" max="15864" width="8.33203125" style="53" customWidth="1"/>
    <col min="15865" max="15865" width="21.109375" style="53" bestFit="1" customWidth="1"/>
    <col min="15866" max="15866" width="7.88671875" style="53" customWidth="1"/>
    <col min="15867" max="15867" width="23.5546875" style="53" bestFit="1" customWidth="1"/>
    <col min="15868" max="15868" width="10.33203125" style="53" customWidth="1"/>
    <col min="15869" max="15869" width="13.109375" style="53" customWidth="1"/>
    <col min="15870" max="15871" width="9.88671875" style="53" customWidth="1"/>
    <col min="15872" max="15872" width="15.5546875" style="53" bestFit="1" customWidth="1"/>
    <col min="15873" max="15874" width="11" style="53" customWidth="1"/>
    <col min="15875" max="15875" width="11.5546875" style="53" customWidth="1"/>
    <col min="15876" max="15876" width="11.6640625" style="53" bestFit="1" customWidth="1"/>
    <col min="15877" max="15878" width="10.44140625" style="53" customWidth="1"/>
    <col min="15879" max="15879" width="15" style="53" bestFit="1" customWidth="1"/>
    <col min="15880" max="15881" width="11.5546875" style="53"/>
    <col min="15882" max="15882" width="13.88671875" style="53" bestFit="1" customWidth="1"/>
    <col min="15883" max="16119" width="11.5546875" style="53"/>
    <col min="16120" max="16120" width="8.33203125" style="53" customWidth="1"/>
    <col min="16121" max="16121" width="21.109375" style="53" bestFit="1" customWidth="1"/>
    <col min="16122" max="16122" width="7.88671875" style="53" customWidth="1"/>
    <col min="16123" max="16123" width="23.5546875" style="53" bestFit="1" customWidth="1"/>
    <col min="16124" max="16124" width="10.33203125" style="53" customWidth="1"/>
    <col min="16125" max="16125" width="13.109375" style="53" customWidth="1"/>
    <col min="16126" max="16127" width="9.88671875" style="53" customWidth="1"/>
    <col min="16128" max="16128" width="15.5546875" style="53" bestFit="1" customWidth="1"/>
    <col min="16129" max="16130" width="11" style="53" customWidth="1"/>
    <col min="16131" max="16131" width="11.5546875" style="53" customWidth="1"/>
    <col min="16132" max="16132" width="11.6640625" style="53" bestFit="1" customWidth="1"/>
    <col min="16133" max="16134" width="10.44140625" style="53" customWidth="1"/>
    <col min="16135" max="16135" width="15" style="53" bestFit="1" customWidth="1"/>
    <col min="16136" max="16137" width="11.5546875" style="53"/>
    <col min="16138" max="16138" width="13.88671875" style="53" bestFit="1" customWidth="1"/>
    <col min="16139" max="16373" width="11.5546875" style="53"/>
    <col min="16374" max="16384" width="11.44140625" style="53" customWidth="1"/>
  </cols>
  <sheetData>
    <row r="1" spans="1:16" ht="26.25" customHeight="1" x14ac:dyDescent="0.2">
      <c r="A1" s="556" t="s">
        <v>412</v>
      </c>
      <c r="B1" s="556"/>
      <c r="C1" s="556"/>
      <c r="D1" s="556"/>
      <c r="E1" s="556"/>
      <c r="F1" s="556"/>
      <c r="G1" s="556"/>
      <c r="H1" s="556"/>
      <c r="I1" s="556"/>
      <c r="J1" s="556"/>
      <c r="K1" s="556"/>
      <c r="L1" s="556"/>
      <c r="M1" s="556"/>
      <c r="N1" s="556"/>
      <c r="O1" s="556"/>
      <c r="P1" s="164"/>
    </row>
    <row r="2" spans="1:16" s="54" customFormat="1" ht="39.6" customHeight="1" x14ac:dyDescent="0.3">
      <c r="A2" s="83" t="s">
        <v>2</v>
      </c>
      <c r="B2" s="84" t="str">
        <f>Basisdaten!B5</f>
        <v>Gemeinde Oberhaching</v>
      </c>
      <c r="C2" s="84"/>
      <c r="E2" s="167" t="s">
        <v>3</v>
      </c>
      <c r="F2" s="608">
        <f>Basisdaten!E5</f>
        <v>0</v>
      </c>
      <c r="G2" s="608"/>
      <c r="H2" s="608"/>
      <c r="I2" s="608"/>
      <c r="J2" s="608"/>
      <c r="K2" s="608"/>
      <c r="L2" s="167" t="s">
        <v>1</v>
      </c>
      <c r="M2" s="167"/>
      <c r="N2" s="609">
        <f>Basisdaten!E3</f>
        <v>0</v>
      </c>
      <c r="O2" s="609"/>
      <c r="P2" s="89"/>
    </row>
    <row r="3" spans="1:16" s="54" customFormat="1" ht="19.5" customHeight="1" x14ac:dyDescent="0.3">
      <c r="A3" s="86" t="s">
        <v>4</v>
      </c>
      <c r="B3" s="84" t="s">
        <v>244</v>
      </c>
      <c r="C3" s="84"/>
      <c r="D3" s="172"/>
      <c r="E3" s="172"/>
      <c r="F3" s="169"/>
      <c r="G3" s="170"/>
      <c r="H3" s="170"/>
      <c r="I3" s="170"/>
      <c r="J3" s="170"/>
      <c r="K3" s="168"/>
      <c r="L3" s="171"/>
      <c r="M3" s="167"/>
      <c r="N3" s="167"/>
      <c r="O3" s="167"/>
    </row>
    <row r="4" spans="1:16" s="54" customFormat="1" ht="19.5" customHeight="1" x14ac:dyDescent="0.3">
      <c r="D4" s="511"/>
      <c r="E4" s="172"/>
      <c r="F4" s="86"/>
      <c r="G4" s="86"/>
      <c r="H4" s="86"/>
      <c r="I4" s="86"/>
      <c r="J4" s="86"/>
      <c r="K4" s="404" t="s">
        <v>324</v>
      </c>
      <c r="L4" s="405">
        <f>'SVS Innenglas'!F77</f>
        <v>0</v>
      </c>
      <c r="M4" s="171" t="s">
        <v>105</v>
      </c>
      <c r="N4" s="171"/>
      <c r="O4" s="173"/>
    </row>
    <row r="5" spans="1:16" ht="13.5" customHeight="1" x14ac:dyDescent="0.2">
      <c r="B5" s="86"/>
      <c r="C5" s="83"/>
      <c r="D5" s="511"/>
      <c r="E5" s="86"/>
      <c r="F5" s="86"/>
      <c r="G5" s="86"/>
      <c r="H5" s="86"/>
      <c r="I5" s="86"/>
      <c r="J5" s="86"/>
      <c r="K5" s="168"/>
      <c r="M5" s="171"/>
      <c r="N5" s="171"/>
      <c r="O5" s="173"/>
    </row>
    <row r="6" spans="1:16" ht="5.25" customHeight="1" x14ac:dyDescent="0.2">
      <c r="B6" s="176"/>
      <c r="I6" s="104"/>
      <c r="J6" s="104"/>
      <c r="K6" s="177"/>
      <c r="L6" s="178"/>
      <c r="M6" s="178"/>
      <c r="N6" s="178"/>
      <c r="O6" s="178"/>
    </row>
    <row r="7" spans="1:16" s="57" customFormat="1" ht="31.8" customHeight="1" x14ac:dyDescent="0.25">
      <c r="B7" s="179"/>
      <c r="C7" s="179"/>
      <c r="D7" s="179"/>
      <c r="E7" s="180"/>
      <c r="F7" s="610" t="s">
        <v>575</v>
      </c>
      <c r="G7" s="611"/>
      <c r="H7" s="181"/>
      <c r="I7" s="610" t="s">
        <v>77</v>
      </c>
      <c r="J7" s="611"/>
      <c r="K7" s="182"/>
      <c r="L7" s="183"/>
      <c r="M7" s="612" t="s">
        <v>106</v>
      </c>
      <c r="N7" s="612"/>
      <c r="O7" s="184"/>
    </row>
    <row r="8" spans="1:16" s="58" customFormat="1" ht="45" customHeight="1" x14ac:dyDescent="0.3">
      <c r="A8" s="55" t="s">
        <v>245</v>
      </c>
      <c r="B8" s="55" t="s">
        <v>238</v>
      </c>
      <c r="C8" s="55" t="s">
        <v>236</v>
      </c>
      <c r="D8" s="55" t="s">
        <v>645</v>
      </c>
      <c r="E8" s="93" t="s">
        <v>237</v>
      </c>
      <c r="F8" s="93" t="s">
        <v>107</v>
      </c>
      <c r="G8" s="93" t="s">
        <v>108</v>
      </c>
      <c r="H8" s="56" t="s">
        <v>76</v>
      </c>
      <c r="I8" s="93" t="s">
        <v>107</v>
      </c>
      <c r="J8" s="93" t="s">
        <v>108</v>
      </c>
      <c r="K8" s="94" t="s">
        <v>78</v>
      </c>
      <c r="L8" s="95" t="s">
        <v>79</v>
      </c>
      <c r="M8" s="93" t="s">
        <v>107</v>
      </c>
      <c r="N8" s="93" t="s">
        <v>108</v>
      </c>
      <c r="O8" s="95" t="s">
        <v>109</v>
      </c>
    </row>
    <row r="9" spans="1:16" s="58" customFormat="1" ht="27.6" customHeight="1" x14ac:dyDescent="0.3">
      <c r="A9" s="299" t="str">
        <f>'Kalk UHR KiGa Bajuwarenring'!A8</f>
        <v>Hauptgebäude</v>
      </c>
      <c r="B9" s="299" t="str">
        <f>'Kalk UHR KiGa Bajuwarenring'!B8</f>
        <v>KG</v>
      </c>
      <c r="C9" s="299" t="str">
        <f>IF('Kalk UHR KiGa Bajuwarenring'!C8="","",'Kalk UHR KiGa Bajuwarenring'!C8)</f>
        <v>0.01</v>
      </c>
      <c r="D9" s="299" t="str">
        <f>'Kalk UHR KiGa Bajuwarenring'!D8</f>
        <v>Lager</v>
      </c>
      <c r="E9" s="228">
        <v>0</v>
      </c>
      <c r="F9" s="194">
        <v>0</v>
      </c>
      <c r="G9" s="194">
        <v>12</v>
      </c>
      <c r="H9" s="185">
        <f>+E9*F9+E9*G9</f>
        <v>0</v>
      </c>
      <c r="I9" s="524"/>
      <c r="J9" s="186"/>
      <c r="K9" s="187">
        <f>IFERROR((F9*E9/I9),0)+IFERROR((G9*E9/J9),0)</f>
        <v>0</v>
      </c>
      <c r="L9" s="522">
        <f>L$4</f>
        <v>0</v>
      </c>
      <c r="M9" s="188">
        <f>IF(ISERROR(L9/I9),0,L9/I9)</f>
        <v>0</v>
      </c>
      <c r="N9" s="188">
        <f>IF(ISERROR(L9/J9),0,L9/J9)</f>
        <v>0</v>
      </c>
      <c r="O9" s="188">
        <f>K9*L9</f>
        <v>0</v>
      </c>
    </row>
    <row r="10" spans="1:16" s="58" customFormat="1" ht="24" customHeight="1" x14ac:dyDescent="0.3">
      <c r="A10" s="299" t="str">
        <f>'Kalk UHR KiGa Bajuwarenring'!A9</f>
        <v>Hauptgebäude</v>
      </c>
      <c r="B10" s="299" t="str">
        <f>'Kalk UHR KiGa Bajuwarenring'!B9</f>
        <v>KG</v>
      </c>
      <c r="C10" s="299" t="str">
        <f>IF('Kalk UHR KiGa Bajuwarenring'!C9="","",'Kalk UHR KiGa Bajuwarenring'!C9)</f>
        <v>0.02</v>
      </c>
      <c r="D10" s="299" t="str">
        <f>'Kalk UHR KiGa Bajuwarenring'!D9</f>
        <v>Lager</v>
      </c>
      <c r="E10" s="228">
        <v>0</v>
      </c>
      <c r="F10" s="194">
        <v>0</v>
      </c>
      <c r="G10" s="194">
        <v>12</v>
      </c>
      <c r="H10" s="185">
        <f t="shared" ref="H10:H50" si="0">+E10*F10+E10*G10</f>
        <v>0</v>
      </c>
      <c r="I10" s="524"/>
      <c r="J10" s="186"/>
      <c r="K10" s="187">
        <f t="shared" ref="K10:K39" si="1">IFERROR((F10*E10/I10),0)+IFERROR((G10*E10/J10),0)</f>
        <v>0</v>
      </c>
      <c r="L10" s="522">
        <f t="shared" ref="L10:L57" si="2">L$4</f>
        <v>0</v>
      </c>
      <c r="M10" s="188">
        <f t="shared" ref="M10:M39" si="3">IF(ISERROR(L10/I10),0,L10/I10)</f>
        <v>0</v>
      </c>
      <c r="N10" s="188">
        <f t="shared" ref="N10:N39" si="4">IF(ISERROR(L10/J10),0,L10/J10)</f>
        <v>0</v>
      </c>
      <c r="O10" s="188">
        <f t="shared" ref="O10:O39" si="5">K10*L10</f>
        <v>0</v>
      </c>
    </row>
    <row r="11" spans="1:16" s="58" customFormat="1" ht="24" customHeight="1" x14ac:dyDescent="0.3">
      <c r="A11" s="299" t="str">
        <f>'Kalk UHR KiGa Bajuwarenring'!A10</f>
        <v>Hauptgebäude</v>
      </c>
      <c r="B11" s="299" t="str">
        <f>'Kalk UHR KiGa Bajuwarenring'!B10</f>
        <v>KG</v>
      </c>
      <c r="C11" s="299" t="str">
        <f>IF('Kalk UHR KiGa Bajuwarenring'!C10="","",'Kalk UHR KiGa Bajuwarenring'!C10)</f>
        <v>0.03</v>
      </c>
      <c r="D11" s="299" t="str">
        <f>'Kalk UHR KiGa Bajuwarenring'!D10</f>
        <v>Heizg. Technik</v>
      </c>
      <c r="E11" s="228">
        <v>0</v>
      </c>
      <c r="F11" s="194">
        <v>0</v>
      </c>
      <c r="G11" s="194">
        <v>12</v>
      </c>
      <c r="H11" s="185">
        <f t="shared" si="0"/>
        <v>0</v>
      </c>
      <c r="I11" s="524"/>
      <c r="J11" s="186"/>
      <c r="K11" s="187">
        <f t="shared" si="1"/>
        <v>0</v>
      </c>
      <c r="L11" s="522">
        <f t="shared" si="2"/>
        <v>0</v>
      </c>
      <c r="M11" s="188">
        <f t="shared" si="3"/>
        <v>0</v>
      </c>
      <c r="N11" s="188">
        <f t="shared" si="4"/>
        <v>0</v>
      </c>
      <c r="O11" s="188">
        <f t="shared" si="5"/>
        <v>0</v>
      </c>
    </row>
    <row r="12" spans="1:16" s="58" customFormat="1" ht="24" customHeight="1" x14ac:dyDescent="0.3">
      <c r="A12" s="299" t="str">
        <f>'Kalk UHR KiGa Bajuwarenring'!A11</f>
        <v>Hauptgebäude</v>
      </c>
      <c r="B12" s="299" t="str">
        <f>'Kalk UHR KiGa Bajuwarenring'!B11</f>
        <v>KG</v>
      </c>
      <c r="C12" s="299" t="str">
        <f>IF('Kalk UHR KiGa Bajuwarenring'!C11="","",'Kalk UHR KiGa Bajuwarenring'!C11)</f>
        <v>0.04</v>
      </c>
      <c r="D12" s="299" t="str">
        <f>'Kalk UHR KiGa Bajuwarenring'!D11</f>
        <v>Lager</v>
      </c>
      <c r="E12" s="228">
        <v>0</v>
      </c>
      <c r="F12" s="194">
        <v>0</v>
      </c>
      <c r="G12" s="194">
        <v>12</v>
      </c>
      <c r="H12" s="185">
        <f t="shared" si="0"/>
        <v>0</v>
      </c>
      <c r="I12" s="524"/>
      <c r="J12" s="186"/>
      <c r="K12" s="187">
        <f t="shared" si="1"/>
        <v>0</v>
      </c>
      <c r="L12" s="522">
        <f t="shared" si="2"/>
        <v>0</v>
      </c>
      <c r="M12" s="188">
        <f t="shared" si="3"/>
        <v>0</v>
      </c>
      <c r="N12" s="188">
        <f t="shared" si="4"/>
        <v>0</v>
      </c>
      <c r="O12" s="188">
        <f t="shared" si="5"/>
        <v>0</v>
      </c>
    </row>
    <row r="13" spans="1:16" s="58" customFormat="1" ht="24" customHeight="1" x14ac:dyDescent="0.3">
      <c r="A13" s="299" t="str">
        <f>'Kalk UHR KiGa Bajuwarenring'!A12</f>
        <v>Hauptgebäude</v>
      </c>
      <c r="B13" s="299" t="str">
        <f>'Kalk UHR KiGa Bajuwarenring'!B12</f>
        <v>KG</v>
      </c>
      <c r="C13" s="299" t="str">
        <f>IF('Kalk UHR KiGa Bajuwarenring'!C12="","",'Kalk UHR KiGa Bajuwarenring'!C12)</f>
        <v>0.05</v>
      </c>
      <c r="D13" s="299" t="str">
        <f>'Kalk UHR KiGa Bajuwarenring'!D12</f>
        <v>Lager</v>
      </c>
      <c r="E13" s="228">
        <v>0</v>
      </c>
      <c r="F13" s="194">
        <v>0</v>
      </c>
      <c r="G13" s="194">
        <v>12</v>
      </c>
      <c r="H13" s="185">
        <f t="shared" si="0"/>
        <v>0</v>
      </c>
      <c r="I13" s="524"/>
      <c r="J13" s="186"/>
      <c r="K13" s="187">
        <f t="shared" si="1"/>
        <v>0</v>
      </c>
      <c r="L13" s="522">
        <f t="shared" si="2"/>
        <v>0</v>
      </c>
      <c r="M13" s="188">
        <f t="shared" si="3"/>
        <v>0</v>
      </c>
      <c r="N13" s="188">
        <f t="shared" si="4"/>
        <v>0</v>
      </c>
      <c r="O13" s="188">
        <f t="shared" si="5"/>
        <v>0</v>
      </c>
    </row>
    <row r="14" spans="1:16" s="58" customFormat="1" ht="24" customHeight="1" x14ac:dyDescent="0.3">
      <c r="A14" s="299" t="str">
        <f>'Kalk UHR KiGa Bajuwarenring'!A13</f>
        <v>Hauptgebäude</v>
      </c>
      <c r="B14" s="299" t="str">
        <f>'Kalk UHR KiGa Bajuwarenring'!B13</f>
        <v>KG</v>
      </c>
      <c r="C14" s="299" t="str">
        <f>IF('Kalk UHR KiGa Bajuwarenring'!C13="","",'Kalk UHR KiGa Bajuwarenring'!C13)</f>
        <v>0.06</v>
      </c>
      <c r="D14" s="299" t="str">
        <f>'Kalk UHR KiGa Bajuwarenring'!D13</f>
        <v>Lager</v>
      </c>
      <c r="E14" s="228">
        <v>0</v>
      </c>
      <c r="F14" s="194">
        <v>0</v>
      </c>
      <c r="G14" s="194">
        <v>12</v>
      </c>
      <c r="H14" s="185">
        <f>+E14*F14+E14*G14</f>
        <v>0</v>
      </c>
      <c r="I14" s="524"/>
      <c r="J14" s="186"/>
      <c r="K14" s="187">
        <f t="shared" si="1"/>
        <v>0</v>
      </c>
      <c r="L14" s="522">
        <f t="shared" si="2"/>
        <v>0</v>
      </c>
      <c r="M14" s="188">
        <f>IF(ISERROR(L14/I14),0,L14/I14)</f>
        <v>0</v>
      </c>
      <c r="N14" s="188">
        <f>IF(ISERROR(L14/J14),0,L14/J14)</f>
        <v>0</v>
      </c>
      <c r="O14" s="188">
        <f>K14*L14</f>
        <v>0</v>
      </c>
    </row>
    <row r="15" spans="1:16" s="58" customFormat="1" ht="24" customHeight="1" x14ac:dyDescent="0.3">
      <c r="A15" s="299" t="str">
        <f>'Kalk UHR KiGa Bajuwarenring'!A14</f>
        <v>Hauptgebäude</v>
      </c>
      <c r="B15" s="299" t="str">
        <f>'Kalk UHR KiGa Bajuwarenring'!B14</f>
        <v>KG</v>
      </c>
      <c r="C15" s="299" t="str">
        <f>IF('Kalk UHR KiGa Bajuwarenring'!C14="","",'Kalk UHR KiGa Bajuwarenring'!C14)</f>
        <v>0.07</v>
      </c>
      <c r="D15" s="299" t="str">
        <f>'Kalk UHR KiGa Bajuwarenring'!D14</f>
        <v>Flur</v>
      </c>
      <c r="E15" s="228">
        <v>0</v>
      </c>
      <c r="F15" s="194">
        <v>0</v>
      </c>
      <c r="G15" s="194">
        <v>12</v>
      </c>
      <c r="H15" s="185">
        <f t="shared" si="0"/>
        <v>0</v>
      </c>
      <c r="I15" s="524"/>
      <c r="J15" s="186"/>
      <c r="K15" s="187">
        <f t="shared" si="1"/>
        <v>0</v>
      </c>
      <c r="L15" s="522">
        <f t="shared" si="2"/>
        <v>0</v>
      </c>
      <c r="M15" s="188">
        <f t="shared" si="3"/>
        <v>0</v>
      </c>
      <c r="N15" s="188">
        <f t="shared" si="4"/>
        <v>0</v>
      </c>
      <c r="O15" s="188">
        <f t="shared" si="5"/>
        <v>0</v>
      </c>
    </row>
    <row r="16" spans="1:16" s="58" customFormat="1" ht="24" customHeight="1" x14ac:dyDescent="0.3">
      <c r="A16" s="299" t="str">
        <f>'Kalk UHR KiGa Bajuwarenring'!A15</f>
        <v>Hauptgebäude</v>
      </c>
      <c r="B16" s="299" t="str">
        <f>'Kalk UHR KiGa Bajuwarenring'!B15</f>
        <v>EG/KG</v>
      </c>
      <c r="C16" s="299" t="str">
        <f>IF('Kalk UHR KiGa Bajuwarenring'!C15="","",'Kalk UHR KiGa Bajuwarenring'!C15)</f>
        <v>1.05</v>
      </c>
      <c r="D16" s="299" t="str">
        <f>'Kalk UHR KiGa Bajuwarenring'!D15</f>
        <v>Treppe /Flur</v>
      </c>
      <c r="E16" s="228">
        <v>0</v>
      </c>
      <c r="F16" s="194">
        <v>0</v>
      </c>
      <c r="G16" s="194">
        <v>12</v>
      </c>
      <c r="H16" s="185">
        <f t="shared" ref="H16" si="6">+E16*F16+E16*G16</f>
        <v>0</v>
      </c>
      <c r="I16" s="524"/>
      <c r="J16" s="186"/>
      <c r="K16" s="187">
        <f t="shared" ref="K16" si="7">IFERROR((F16*E16/I16),0)+IFERROR((G16*E16/J16),0)</f>
        <v>0</v>
      </c>
      <c r="L16" s="522">
        <f t="shared" si="2"/>
        <v>0</v>
      </c>
      <c r="M16" s="188">
        <f t="shared" ref="M16" si="8">IF(ISERROR(L16/I16),0,L16/I16)</f>
        <v>0</v>
      </c>
      <c r="N16" s="188">
        <f t="shared" ref="N16" si="9">IF(ISERROR(L16/J16),0,L16/J16)</f>
        <v>0</v>
      </c>
      <c r="O16" s="188">
        <f t="shared" ref="O16" si="10">K16*L16</f>
        <v>0</v>
      </c>
    </row>
    <row r="17" spans="1:15" s="58" customFormat="1" ht="24" customHeight="1" x14ac:dyDescent="0.3">
      <c r="A17" s="299" t="str">
        <f>'Kalk UHR KiGa Bajuwarenring'!A16</f>
        <v>Hauptgebäude</v>
      </c>
      <c r="B17" s="299" t="str">
        <f>'Kalk UHR KiGa Bajuwarenring'!B16</f>
        <v>EG</v>
      </c>
      <c r="C17" s="299" t="str">
        <f>IF('Kalk UHR KiGa Bajuwarenring'!C16="","",'Kalk UHR KiGa Bajuwarenring'!C16)</f>
        <v>1.01</v>
      </c>
      <c r="D17" s="299" t="str">
        <f>'Kalk UHR KiGa Bajuwarenring'!D16</f>
        <v>Personalraum</v>
      </c>
      <c r="E17" s="228">
        <v>0</v>
      </c>
      <c r="F17" s="194">
        <v>0</v>
      </c>
      <c r="G17" s="194">
        <v>12</v>
      </c>
      <c r="H17" s="185">
        <f t="shared" si="0"/>
        <v>0</v>
      </c>
      <c r="I17" s="524"/>
      <c r="J17" s="186"/>
      <c r="K17" s="187">
        <f t="shared" si="1"/>
        <v>0</v>
      </c>
      <c r="L17" s="522">
        <f t="shared" si="2"/>
        <v>0</v>
      </c>
      <c r="M17" s="188">
        <f t="shared" si="3"/>
        <v>0</v>
      </c>
      <c r="N17" s="188">
        <f t="shared" si="4"/>
        <v>0</v>
      </c>
      <c r="O17" s="188">
        <f t="shared" si="5"/>
        <v>0</v>
      </c>
    </row>
    <row r="18" spans="1:15" s="58" customFormat="1" ht="24" customHeight="1" x14ac:dyDescent="0.3">
      <c r="A18" s="299" t="str">
        <f>'Kalk UHR KiGa Bajuwarenring'!A17</f>
        <v>Hauptgebäude</v>
      </c>
      <c r="B18" s="299" t="str">
        <f>'Kalk UHR KiGa Bajuwarenring'!B17</f>
        <v>EG</v>
      </c>
      <c r="C18" s="299" t="str">
        <f>IF('Kalk UHR KiGa Bajuwarenring'!C17="","",'Kalk UHR KiGa Bajuwarenring'!C17)</f>
        <v>1.02</v>
      </c>
      <c r="D18" s="299" t="str">
        <f>'Kalk UHR KiGa Bajuwarenring'!D17</f>
        <v>Büro/Leitung</v>
      </c>
      <c r="E18" s="228">
        <v>0</v>
      </c>
      <c r="F18" s="194">
        <v>0</v>
      </c>
      <c r="G18" s="194">
        <v>12</v>
      </c>
      <c r="H18" s="185">
        <f t="shared" si="0"/>
        <v>0</v>
      </c>
      <c r="I18" s="524"/>
      <c r="J18" s="186"/>
      <c r="K18" s="187">
        <f t="shared" si="1"/>
        <v>0</v>
      </c>
      <c r="L18" s="522">
        <f t="shared" si="2"/>
        <v>0</v>
      </c>
      <c r="M18" s="188">
        <f t="shared" si="3"/>
        <v>0</v>
      </c>
      <c r="N18" s="188">
        <f t="shared" si="4"/>
        <v>0</v>
      </c>
      <c r="O18" s="188">
        <f t="shared" si="5"/>
        <v>0</v>
      </c>
    </row>
    <row r="19" spans="1:15" s="58" customFormat="1" ht="24" customHeight="1" x14ac:dyDescent="0.3">
      <c r="A19" s="299" t="str">
        <f>'Kalk UHR KiGa Bajuwarenring'!A18</f>
        <v>Hauptgebäude</v>
      </c>
      <c r="B19" s="299" t="str">
        <f>'Kalk UHR KiGa Bajuwarenring'!B18</f>
        <v>EG</v>
      </c>
      <c r="C19" s="299" t="str">
        <f>IF('Kalk UHR KiGa Bajuwarenring'!C18="","",'Kalk UHR KiGa Bajuwarenring'!C18)</f>
        <v>1.04</v>
      </c>
      <c r="D19" s="299" t="str">
        <f>'Kalk UHR KiGa Bajuwarenring'!D18</f>
        <v>Pers.-WC</v>
      </c>
      <c r="E19" s="228">
        <v>0</v>
      </c>
      <c r="F19" s="194">
        <v>0</v>
      </c>
      <c r="G19" s="194">
        <v>12</v>
      </c>
      <c r="H19" s="185">
        <f t="shared" si="0"/>
        <v>0</v>
      </c>
      <c r="I19" s="524"/>
      <c r="J19" s="186"/>
      <c r="K19" s="187">
        <f t="shared" si="1"/>
        <v>0</v>
      </c>
      <c r="L19" s="522">
        <f t="shared" si="2"/>
        <v>0</v>
      </c>
      <c r="M19" s="188">
        <f t="shared" si="3"/>
        <v>0</v>
      </c>
      <c r="N19" s="188">
        <f t="shared" si="4"/>
        <v>0</v>
      </c>
      <c r="O19" s="188">
        <f t="shared" si="5"/>
        <v>0</v>
      </c>
    </row>
    <row r="20" spans="1:15" s="58" customFormat="1" ht="32.4" customHeight="1" x14ac:dyDescent="0.3">
      <c r="A20" s="299" t="str">
        <f>'Kalk UHR KiGa Bajuwarenring'!A19</f>
        <v>Hauptgebäude</v>
      </c>
      <c r="B20" s="299" t="str">
        <f>'Kalk UHR KiGa Bajuwarenring'!B19</f>
        <v>EG</v>
      </c>
      <c r="C20" s="299" t="str">
        <f>IF('Kalk UHR KiGa Bajuwarenring'!C19="","",'Kalk UHR KiGa Bajuwarenring'!C19)</f>
        <v/>
      </c>
      <c r="D20" s="299" t="str">
        <f>'Kalk UHR KiGa Bajuwarenring'!D19</f>
        <v>Putzraum</v>
      </c>
      <c r="E20" s="228">
        <v>0</v>
      </c>
      <c r="F20" s="194">
        <v>0</v>
      </c>
      <c r="G20" s="194">
        <v>12</v>
      </c>
      <c r="H20" s="185">
        <f t="shared" si="0"/>
        <v>0</v>
      </c>
      <c r="I20" s="524"/>
      <c r="J20" s="186"/>
      <c r="K20" s="187">
        <f t="shared" si="1"/>
        <v>0</v>
      </c>
      <c r="L20" s="522">
        <f t="shared" si="2"/>
        <v>0</v>
      </c>
      <c r="M20" s="188">
        <f t="shared" si="3"/>
        <v>0</v>
      </c>
      <c r="N20" s="188">
        <f t="shared" si="4"/>
        <v>0</v>
      </c>
      <c r="O20" s="188">
        <f t="shared" si="5"/>
        <v>0</v>
      </c>
    </row>
    <row r="21" spans="1:15" s="58" customFormat="1" ht="26.4" customHeight="1" x14ac:dyDescent="0.3">
      <c r="A21" s="299" t="str">
        <f>'Kalk UHR KiGa Bajuwarenring'!A20</f>
        <v>Hauptgebäude</v>
      </c>
      <c r="B21" s="299" t="str">
        <f>'Kalk UHR KiGa Bajuwarenring'!B20</f>
        <v>EG</v>
      </c>
      <c r="C21" s="299" t="str">
        <f>IF('Kalk UHR KiGa Bajuwarenring'!C20="","",'Kalk UHR KiGa Bajuwarenring'!C20)</f>
        <v>1.07</v>
      </c>
      <c r="D21" s="299" t="str">
        <f>'Kalk UHR KiGa Bajuwarenring'!D20</f>
        <v>Multifkt.-Raum I</v>
      </c>
      <c r="E21" s="228">
        <v>0</v>
      </c>
      <c r="F21" s="194">
        <v>0</v>
      </c>
      <c r="G21" s="194">
        <v>12</v>
      </c>
      <c r="H21" s="185">
        <f t="shared" si="0"/>
        <v>0</v>
      </c>
      <c r="I21" s="524"/>
      <c r="J21" s="186"/>
      <c r="K21" s="187">
        <f t="shared" si="1"/>
        <v>0</v>
      </c>
      <c r="L21" s="522">
        <f t="shared" si="2"/>
        <v>0</v>
      </c>
      <c r="M21" s="188">
        <f t="shared" si="3"/>
        <v>0</v>
      </c>
      <c r="N21" s="188">
        <f t="shared" si="4"/>
        <v>0</v>
      </c>
      <c r="O21" s="188">
        <f t="shared" si="5"/>
        <v>0</v>
      </c>
    </row>
    <row r="22" spans="1:15" s="58" customFormat="1" ht="26.4" customHeight="1" x14ac:dyDescent="0.3">
      <c r="A22" s="299" t="str">
        <f>'Kalk UHR KiGa Bajuwarenring'!A21</f>
        <v>Hauptgebäude</v>
      </c>
      <c r="B22" s="299" t="str">
        <f>'Kalk UHR KiGa Bajuwarenring'!B21</f>
        <v>EG</v>
      </c>
      <c r="C22" s="299" t="str">
        <f>IF('Kalk UHR KiGa Bajuwarenring'!C21="","",'Kalk UHR KiGa Bajuwarenring'!C21)</f>
        <v>1.08</v>
      </c>
      <c r="D22" s="299" t="str">
        <f>'Kalk UHR KiGa Bajuwarenring'!D21</f>
        <v>Multifkt.-Raum II</v>
      </c>
      <c r="E22" s="228">
        <v>0</v>
      </c>
      <c r="F22" s="194">
        <v>0</v>
      </c>
      <c r="G22" s="194">
        <v>12</v>
      </c>
      <c r="H22" s="185">
        <f t="shared" ref="H22" si="11">+E22*F22+E22*G22</f>
        <v>0</v>
      </c>
      <c r="I22" s="524"/>
      <c r="J22" s="186"/>
      <c r="K22" s="187">
        <f t="shared" ref="K22" si="12">IFERROR((F22*E22/I22),0)+IFERROR((G22*E22/J22),0)</f>
        <v>0</v>
      </c>
      <c r="L22" s="522">
        <f t="shared" si="2"/>
        <v>0</v>
      </c>
      <c r="M22" s="188">
        <f t="shared" ref="M22" si="13">IF(ISERROR(L22/I22),0,L22/I22)</f>
        <v>0</v>
      </c>
      <c r="N22" s="188">
        <f t="shared" ref="N22" si="14">IF(ISERROR(L22/J22),0,L22/J22)</f>
        <v>0</v>
      </c>
      <c r="O22" s="188">
        <f t="shared" ref="O22" si="15">K22*L22</f>
        <v>0</v>
      </c>
    </row>
    <row r="23" spans="1:15" s="58" customFormat="1" ht="24" customHeight="1" x14ac:dyDescent="0.3">
      <c r="A23" s="299" t="str">
        <f>'Kalk UHR KiGa Bajuwarenring'!A22</f>
        <v>Hauptgebäude</v>
      </c>
      <c r="B23" s="299" t="str">
        <f>'Kalk UHR KiGa Bajuwarenring'!B22</f>
        <v>EG</v>
      </c>
      <c r="C23" s="299" t="str">
        <f>IF('Kalk UHR KiGa Bajuwarenring'!C22="","",'Kalk UHR KiGa Bajuwarenring'!C22)</f>
        <v>1.10</v>
      </c>
      <c r="D23" s="299" t="str">
        <f>'Kalk UHR KiGa Bajuwarenring'!D22</f>
        <v>Küche / Kinderküche</v>
      </c>
      <c r="E23" s="228">
        <v>0</v>
      </c>
      <c r="F23" s="194">
        <v>0</v>
      </c>
      <c r="G23" s="194">
        <v>12</v>
      </c>
      <c r="H23" s="185">
        <f t="shared" si="0"/>
        <v>0</v>
      </c>
      <c r="I23" s="524"/>
      <c r="J23" s="186"/>
      <c r="K23" s="187">
        <f t="shared" si="1"/>
        <v>0</v>
      </c>
      <c r="L23" s="522">
        <f t="shared" si="2"/>
        <v>0</v>
      </c>
      <c r="M23" s="188">
        <f t="shared" si="3"/>
        <v>0</v>
      </c>
      <c r="N23" s="188">
        <f t="shared" si="4"/>
        <v>0</v>
      </c>
      <c r="O23" s="188">
        <f t="shared" si="5"/>
        <v>0</v>
      </c>
    </row>
    <row r="24" spans="1:15" s="58" customFormat="1" ht="24" customHeight="1" x14ac:dyDescent="0.3">
      <c r="A24" s="299" t="str">
        <f>'Kalk UHR KiGa Bajuwarenring'!A23</f>
        <v>Hauptgebäude</v>
      </c>
      <c r="B24" s="299" t="str">
        <f>'Kalk UHR KiGa Bajuwarenring'!B23</f>
        <v>EG</v>
      </c>
      <c r="C24" s="299" t="str">
        <f>IF('Kalk UHR KiGa Bajuwarenring'!C23="","",'Kalk UHR KiGa Bajuwarenring'!C23)</f>
        <v>1.11</v>
      </c>
      <c r="D24" s="299" t="str">
        <f>'Kalk UHR KiGa Bajuwarenring'!D23</f>
        <v>Vorratsraum</v>
      </c>
      <c r="E24" s="228">
        <v>0</v>
      </c>
      <c r="F24" s="194">
        <v>0</v>
      </c>
      <c r="G24" s="194">
        <v>12</v>
      </c>
      <c r="H24" s="185">
        <f t="shared" si="0"/>
        <v>0</v>
      </c>
      <c r="I24" s="524"/>
      <c r="J24" s="186"/>
      <c r="K24" s="187">
        <f t="shared" si="1"/>
        <v>0</v>
      </c>
      <c r="L24" s="522">
        <f t="shared" si="2"/>
        <v>0</v>
      </c>
      <c r="M24" s="188">
        <f t="shared" si="3"/>
        <v>0</v>
      </c>
      <c r="N24" s="188">
        <f t="shared" si="4"/>
        <v>0</v>
      </c>
      <c r="O24" s="188">
        <f t="shared" si="5"/>
        <v>0</v>
      </c>
    </row>
    <row r="25" spans="1:15" s="58" customFormat="1" ht="24.6" customHeight="1" x14ac:dyDescent="0.3">
      <c r="A25" s="299" t="str">
        <f>'Kalk UHR KiGa Bajuwarenring'!A24</f>
        <v>Hauptgebäude</v>
      </c>
      <c r="B25" s="299" t="str">
        <f>'Kalk UHR KiGa Bajuwarenring'!B24</f>
        <v>EG</v>
      </c>
      <c r="C25" s="299" t="str">
        <f>IF('Kalk UHR KiGa Bajuwarenring'!C24="","",'Kalk UHR KiGa Bajuwarenring'!C24)</f>
        <v>1.12</v>
      </c>
      <c r="D25" s="299" t="str">
        <f>'Kalk UHR KiGa Bajuwarenring'!D24</f>
        <v>Beh.-WC</v>
      </c>
      <c r="E25" s="228">
        <v>0</v>
      </c>
      <c r="F25" s="194">
        <v>0</v>
      </c>
      <c r="G25" s="194">
        <v>12</v>
      </c>
      <c r="H25" s="185">
        <f t="shared" si="0"/>
        <v>0</v>
      </c>
      <c r="I25" s="524"/>
      <c r="J25" s="186"/>
      <c r="K25" s="187">
        <f t="shared" si="1"/>
        <v>0</v>
      </c>
      <c r="L25" s="522">
        <f t="shared" si="2"/>
        <v>0</v>
      </c>
      <c r="M25" s="188">
        <f t="shared" si="3"/>
        <v>0</v>
      </c>
      <c r="N25" s="188">
        <f t="shared" si="4"/>
        <v>0</v>
      </c>
      <c r="O25" s="188">
        <f t="shared" si="5"/>
        <v>0</v>
      </c>
    </row>
    <row r="26" spans="1:15" s="58" customFormat="1" ht="24" customHeight="1" x14ac:dyDescent="0.3">
      <c r="A26" s="299" t="str">
        <f>'Kalk UHR KiGa Bajuwarenring'!A25</f>
        <v>Hauptgebäude</v>
      </c>
      <c r="B26" s="299" t="str">
        <f>'Kalk UHR KiGa Bajuwarenring'!B25</f>
        <v>EG</v>
      </c>
      <c r="C26" s="299" t="str">
        <f>IF('Kalk UHR KiGa Bajuwarenring'!C25="","",'Kalk UHR KiGa Bajuwarenring'!C25)</f>
        <v>1.13</v>
      </c>
      <c r="D26" s="299" t="str">
        <f>'Kalk UHR KiGa Bajuwarenring'!D25</f>
        <v>Wäscheraum</v>
      </c>
      <c r="E26" s="228">
        <v>0</v>
      </c>
      <c r="F26" s="194">
        <v>0</v>
      </c>
      <c r="G26" s="194">
        <v>12</v>
      </c>
      <c r="H26" s="185">
        <f t="shared" si="0"/>
        <v>0</v>
      </c>
      <c r="I26" s="524"/>
      <c r="J26" s="186"/>
      <c r="K26" s="187">
        <f t="shared" si="1"/>
        <v>0</v>
      </c>
      <c r="L26" s="522">
        <f t="shared" si="2"/>
        <v>0</v>
      </c>
      <c r="M26" s="188">
        <f t="shared" si="3"/>
        <v>0</v>
      </c>
      <c r="N26" s="188">
        <f t="shared" si="4"/>
        <v>0</v>
      </c>
      <c r="O26" s="188">
        <f t="shared" si="5"/>
        <v>0</v>
      </c>
    </row>
    <row r="27" spans="1:15" s="58" customFormat="1" ht="24" customHeight="1" x14ac:dyDescent="0.3">
      <c r="A27" s="299" t="str">
        <f>'Kalk UHR KiGa Bajuwarenring'!A26</f>
        <v>Hauptgebäude</v>
      </c>
      <c r="B27" s="299" t="str">
        <f>'Kalk UHR KiGa Bajuwarenring'!B26</f>
        <v>EG</v>
      </c>
      <c r="C27" s="299" t="str">
        <f>IF('Kalk UHR KiGa Bajuwarenring'!C26="","",'Kalk UHR KiGa Bajuwarenring'!C26)</f>
        <v>1.14</v>
      </c>
      <c r="D27" s="299" t="str">
        <f>'Kalk UHR KiGa Bajuwarenring'!D26</f>
        <v>Gruppen-Nebenraum</v>
      </c>
      <c r="E27" s="228">
        <v>0</v>
      </c>
      <c r="F27" s="194">
        <v>0</v>
      </c>
      <c r="G27" s="194">
        <v>12</v>
      </c>
      <c r="H27" s="185">
        <f t="shared" si="0"/>
        <v>0</v>
      </c>
      <c r="I27" s="524"/>
      <c r="J27" s="186"/>
      <c r="K27" s="187">
        <f t="shared" si="1"/>
        <v>0</v>
      </c>
      <c r="L27" s="522">
        <f t="shared" si="2"/>
        <v>0</v>
      </c>
      <c r="M27" s="188">
        <f t="shared" si="3"/>
        <v>0</v>
      </c>
      <c r="N27" s="188">
        <f t="shared" si="4"/>
        <v>0</v>
      </c>
      <c r="O27" s="188">
        <f t="shared" si="5"/>
        <v>0</v>
      </c>
    </row>
    <row r="28" spans="1:15" s="58" customFormat="1" ht="24" customHeight="1" x14ac:dyDescent="0.3">
      <c r="A28" s="299" t="str">
        <f>'Kalk UHR KiGa Bajuwarenring'!A27</f>
        <v>Hauptgebäude</v>
      </c>
      <c r="B28" s="299" t="str">
        <f>'Kalk UHR KiGa Bajuwarenring'!B27</f>
        <v>EG</v>
      </c>
      <c r="C28" s="299" t="str">
        <f>IF('Kalk UHR KiGa Bajuwarenring'!C27="","",'Kalk UHR KiGa Bajuwarenring'!C27)</f>
        <v>1.17</v>
      </c>
      <c r="D28" s="299" t="str">
        <f>'Kalk UHR KiGa Bajuwarenring'!D27</f>
        <v>Kinderkrippen-Gruppenraum</v>
      </c>
      <c r="E28" s="228">
        <v>3</v>
      </c>
      <c r="F28" s="194">
        <v>0</v>
      </c>
      <c r="G28" s="194">
        <v>12</v>
      </c>
      <c r="H28" s="185">
        <f t="shared" si="0"/>
        <v>36</v>
      </c>
      <c r="I28" s="524"/>
      <c r="J28" s="186"/>
      <c r="K28" s="187">
        <f t="shared" si="1"/>
        <v>0</v>
      </c>
      <c r="L28" s="522">
        <f t="shared" si="2"/>
        <v>0</v>
      </c>
      <c r="M28" s="188">
        <f t="shared" si="3"/>
        <v>0</v>
      </c>
      <c r="N28" s="188">
        <f t="shared" si="4"/>
        <v>0</v>
      </c>
      <c r="O28" s="188">
        <f t="shared" si="5"/>
        <v>0</v>
      </c>
    </row>
    <row r="29" spans="1:15" s="58" customFormat="1" ht="24" customHeight="1" x14ac:dyDescent="0.3">
      <c r="A29" s="299" t="str">
        <f>'Kalk UHR KiGa Bajuwarenring'!A28</f>
        <v>Hauptgebäude</v>
      </c>
      <c r="B29" s="299" t="str">
        <f>'Kalk UHR KiGa Bajuwarenring'!B28</f>
        <v>EG</v>
      </c>
      <c r="C29" s="299" t="str">
        <f>IF('Kalk UHR KiGa Bajuwarenring'!C28="","",'Kalk UHR KiGa Bajuwarenring'!C28)</f>
        <v>1.18</v>
      </c>
      <c r="D29" s="299" t="str">
        <f>'Kalk UHR KiGa Bajuwarenring'!D28</f>
        <v>Kindergarten-Gruppenraum</v>
      </c>
      <c r="E29" s="228">
        <v>3</v>
      </c>
      <c r="F29" s="194">
        <v>0</v>
      </c>
      <c r="G29" s="194">
        <v>12</v>
      </c>
      <c r="H29" s="185">
        <f t="shared" si="0"/>
        <v>36</v>
      </c>
      <c r="I29" s="524"/>
      <c r="J29" s="186"/>
      <c r="K29" s="187">
        <f t="shared" si="1"/>
        <v>0</v>
      </c>
      <c r="L29" s="522">
        <f t="shared" si="2"/>
        <v>0</v>
      </c>
      <c r="M29" s="188">
        <f t="shared" si="3"/>
        <v>0</v>
      </c>
      <c r="N29" s="188">
        <f t="shared" si="4"/>
        <v>0</v>
      </c>
      <c r="O29" s="188">
        <f t="shared" si="5"/>
        <v>0</v>
      </c>
    </row>
    <row r="30" spans="1:15" s="58" customFormat="1" ht="24" customHeight="1" x14ac:dyDescent="0.3">
      <c r="A30" s="299" t="str">
        <f>'Kalk UHR KiGa Bajuwarenring'!A29</f>
        <v>Hauptgebäude</v>
      </c>
      <c r="B30" s="299" t="str">
        <f>'Kalk UHR KiGa Bajuwarenring'!B29</f>
        <v>EG</v>
      </c>
      <c r="C30" s="299" t="str">
        <f>IF('Kalk UHR KiGa Bajuwarenring'!C29="","",'Kalk UHR KiGa Bajuwarenring'!C29)</f>
        <v>1.21</v>
      </c>
      <c r="D30" s="299" t="str">
        <f>'Kalk UHR KiGa Bajuwarenring'!D29</f>
        <v>Gruppen-Nebenraum</v>
      </c>
      <c r="E30" s="228">
        <v>0</v>
      </c>
      <c r="F30" s="194">
        <v>0</v>
      </c>
      <c r="G30" s="194">
        <v>12</v>
      </c>
      <c r="H30" s="185">
        <f t="shared" si="0"/>
        <v>0</v>
      </c>
      <c r="I30" s="524"/>
      <c r="J30" s="186"/>
      <c r="K30" s="187">
        <f t="shared" si="1"/>
        <v>0</v>
      </c>
      <c r="L30" s="522">
        <f t="shared" si="2"/>
        <v>0</v>
      </c>
      <c r="M30" s="188">
        <f t="shared" si="3"/>
        <v>0</v>
      </c>
      <c r="N30" s="188">
        <f t="shared" si="4"/>
        <v>0</v>
      </c>
      <c r="O30" s="188">
        <f t="shared" si="5"/>
        <v>0</v>
      </c>
    </row>
    <row r="31" spans="1:15" s="58" customFormat="1" ht="24" customHeight="1" x14ac:dyDescent="0.3">
      <c r="A31" s="299" t="str">
        <f>'Kalk UHR KiGa Bajuwarenring'!A30</f>
        <v>Hauptgebäude</v>
      </c>
      <c r="B31" s="299" t="str">
        <f>'Kalk UHR KiGa Bajuwarenring'!B30</f>
        <v>EG</v>
      </c>
      <c r="C31" s="299" t="str">
        <f>IF('Kalk UHR KiGa Bajuwarenring'!C30="","",'Kalk UHR KiGa Bajuwarenring'!C30)</f>
        <v>1.22</v>
      </c>
      <c r="D31" s="299" t="str">
        <f>'Kalk UHR KiGa Bajuwarenring'!D30</f>
        <v>Bad/WC</v>
      </c>
      <c r="E31" s="228">
        <v>0</v>
      </c>
      <c r="F31" s="194">
        <v>0</v>
      </c>
      <c r="G31" s="194">
        <v>12</v>
      </c>
      <c r="H31" s="185">
        <f t="shared" si="0"/>
        <v>0</v>
      </c>
      <c r="I31" s="524"/>
      <c r="J31" s="186"/>
      <c r="K31" s="187">
        <f t="shared" si="1"/>
        <v>0</v>
      </c>
      <c r="L31" s="522">
        <f t="shared" si="2"/>
        <v>0</v>
      </c>
      <c r="M31" s="188">
        <f t="shared" si="3"/>
        <v>0</v>
      </c>
      <c r="N31" s="188">
        <f t="shared" si="4"/>
        <v>0</v>
      </c>
      <c r="O31" s="188">
        <f t="shared" si="5"/>
        <v>0</v>
      </c>
    </row>
    <row r="32" spans="1:15" s="58" customFormat="1" ht="24" customHeight="1" x14ac:dyDescent="0.3">
      <c r="A32" s="299" t="str">
        <f>'Kalk UHR KiGa Bajuwarenring'!A31</f>
        <v>Hauptgebäude</v>
      </c>
      <c r="B32" s="299" t="str">
        <f>'Kalk UHR KiGa Bajuwarenring'!B31</f>
        <v>EG</v>
      </c>
      <c r="C32" s="299" t="str">
        <f>IF('Kalk UHR KiGa Bajuwarenring'!C31="","",'Kalk UHR KiGa Bajuwarenring'!C31)</f>
        <v>1.23</v>
      </c>
      <c r="D32" s="299" t="str">
        <f>'Kalk UHR KiGa Bajuwarenring'!D31</f>
        <v>Gruppen-Nebenraum</v>
      </c>
      <c r="E32" s="228">
        <v>0</v>
      </c>
      <c r="F32" s="194">
        <v>0</v>
      </c>
      <c r="G32" s="194">
        <v>12</v>
      </c>
      <c r="H32" s="185">
        <f t="shared" si="0"/>
        <v>0</v>
      </c>
      <c r="I32" s="524"/>
      <c r="J32" s="186"/>
      <c r="K32" s="187">
        <f t="shared" si="1"/>
        <v>0</v>
      </c>
      <c r="L32" s="522">
        <f t="shared" si="2"/>
        <v>0</v>
      </c>
      <c r="M32" s="188">
        <f t="shared" si="3"/>
        <v>0</v>
      </c>
      <c r="N32" s="188">
        <f t="shared" si="4"/>
        <v>0</v>
      </c>
      <c r="O32" s="188">
        <f t="shared" si="5"/>
        <v>0</v>
      </c>
    </row>
    <row r="33" spans="1:15" s="58" customFormat="1" ht="24" customHeight="1" x14ac:dyDescent="0.3">
      <c r="A33" s="299" t="str">
        <f>'Kalk UHR KiGa Bajuwarenring'!A32</f>
        <v>Hauptgebäude</v>
      </c>
      <c r="B33" s="299" t="str">
        <f>'Kalk UHR KiGa Bajuwarenring'!B32</f>
        <v>EG</v>
      </c>
      <c r="C33" s="299" t="str">
        <f>IF('Kalk UHR KiGa Bajuwarenring'!C32="","",'Kalk UHR KiGa Bajuwarenring'!C32)</f>
        <v>1.26</v>
      </c>
      <c r="D33" s="299" t="str">
        <f>'Kalk UHR KiGa Bajuwarenring'!D32</f>
        <v>Kinderkrippen-Gruppenraum</v>
      </c>
      <c r="E33" s="228">
        <v>3</v>
      </c>
      <c r="F33" s="194">
        <v>0</v>
      </c>
      <c r="G33" s="194">
        <v>12</v>
      </c>
      <c r="H33" s="185">
        <f t="shared" si="0"/>
        <v>36</v>
      </c>
      <c r="I33" s="524"/>
      <c r="J33" s="186"/>
      <c r="K33" s="187">
        <f t="shared" si="1"/>
        <v>0</v>
      </c>
      <c r="L33" s="522">
        <f t="shared" si="2"/>
        <v>0</v>
      </c>
      <c r="M33" s="188">
        <f t="shared" si="3"/>
        <v>0</v>
      </c>
      <c r="N33" s="188">
        <f t="shared" si="4"/>
        <v>0</v>
      </c>
      <c r="O33" s="188">
        <f t="shared" si="5"/>
        <v>0</v>
      </c>
    </row>
    <row r="34" spans="1:15" s="58" customFormat="1" ht="29.4" customHeight="1" x14ac:dyDescent="0.3">
      <c r="A34" s="299" t="str">
        <f>'Kalk UHR KiGa Bajuwarenring'!A33</f>
        <v>Hauptgebäude</v>
      </c>
      <c r="B34" s="299" t="str">
        <f>'Kalk UHR KiGa Bajuwarenring'!B33</f>
        <v>EG</v>
      </c>
      <c r="C34" s="299" t="str">
        <f>IF('Kalk UHR KiGa Bajuwarenring'!C33="","",'Kalk UHR KiGa Bajuwarenring'!C33)</f>
        <v>1.27</v>
      </c>
      <c r="D34" s="299" t="str">
        <f>'Kalk UHR KiGa Bajuwarenring'!D33</f>
        <v>Kindergarten-Gruppenraum</v>
      </c>
      <c r="E34" s="228">
        <v>3</v>
      </c>
      <c r="F34" s="194">
        <v>0</v>
      </c>
      <c r="G34" s="194">
        <v>12</v>
      </c>
      <c r="H34" s="185">
        <f t="shared" si="0"/>
        <v>36</v>
      </c>
      <c r="I34" s="524"/>
      <c r="J34" s="186"/>
      <c r="K34" s="187">
        <f t="shared" si="1"/>
        <v>0</v>
      </c>
      <c r="L34" s="522">
        <f t="shared" si="2"/>
        <v>0</v>
      </c>
      <c r="M34" s="188">
        <f t="shared" si="3"/>
        <v>0</v>
      </c>
      <c r="N34" s="188">
        <f t="shared" si="4"/>
        <v>0</v>
      </c>
      <c r="O34" s="188">
        <f t="shared" si="5"/>
        <v>0</v>
      </c>
    </row>
    <row r="35" spans="1:15" s="58" customFormat="1" ht="29.4" customHeight="1" x14ac:dyDescent="0.3">
      <c r="A35" s="299" t="str">
        <f>'Kalk UHR KiGa Bajuwarenring'!A34</f>
        <v>Hauptgebäude</v>
      </c>
      <c r="B35" s="299" t="str">
        <f>'Kalk UHR KiGa Bajuwarenring'!B34</f>
        <v>EG</v>
      </c>
      <c r="C35" s="299" t="str">
        <f>IF('Kalk UHR KiGa Bajuwarenring'!C34="","",'Kalk UHR KiGa Bajuwarenring'!C34)</f>
        <v>1.30</v>
      </c>
      <c r="D35" s="299" t="str">
        <f>'Kalk UHR KiGa Bajuwarenring'!D34</f>
        <v>Gruppen-Nebenraum</v>
      </c>
      <c r="E35" s="228">
        <v>0</v>
      </c>
      <c r="F35" s="194">
        <v>0</v>
      </c>
      <c r="G35" s="194">
        <v>12</v>
      </c>
      <c r="H35" s="185">
        <f t="shared" si="0"/>
        <v>0</v>
      </c>
      <c r="I35" s="524"/>
      <c r="J35" s="186"/>
      <c r="K35" s="187">
        <f t="shared" si="1"/>
        <v>0</v>
      </c>
      <c r="L35" s="522">
        <f t="shared" si="2"/>
        <v>0</v>
      </c>
      <c r="M35" s="188">
        <f t="shared" si="3"/>
        <v>0</v>
      </c>
      <c r="N35" s="188">
        <f t="shared" si="4"/>
        <v>0</v>
      </c>
      <c r="O35" s="188">
        <f t="shared" si="5"/>
        <v>0</v>
      </c>
    </row>
    <row r="36" spans="1:15" s="58" customFormat="1" ht="29.4" customHeight="1" x14ac:dyDescent="0.3">
      <c r="A36" s="299" t="str">
        <f>'Kalk UHR KiGa Bajuwarenring'!A35</f>
        <v>Hauptgebäude</v>
      </c>
      <c r="B36" s="299" t="str">
        <f>'Kalk UHR KiGa Bajuwarenring'!B35</f>
        <v>EG</v>
      </c>
      <c r="C36" s="299" t="str">
        <f>IF('Kalk UHR KiGa Bajuwarenring'!C35="","",'Kalk UHR KiGa Bajuwarenring'!C35)</f>
        <v>1.31</v>
      </c>
      <c r="D36" s="299" t="str">
        <f>'Kalk UHR KiGa Bajuwarenring'!D35</f>
        <v>Bad/WC</v>
      </c>
      <c r="E36" s="228">
        <v>0</v>
      </c>
      <c r="F36" s="194">
        <v>0</v>
      </c>
      <c r="G36" s="194">
        <v>12</v>
      </c>
      <c r="H36" s="185">
        <f t="shared" si="0"/>
        <v>0</v>
      </c>
      <c r="I36" s="524"/>
      <c r="J36" s="186"/>
      <c r="K36" s="187">
        <f t="shared" si="1"/>
        <v>0</v>
      </c>
      <c r="L36" s="522">
        <f t="shared" si="2"/>
        <v>0</v>
      </c>
      <c r="M36" s="188">
        <f t="shared" si="3"/>
        <v>0</v>
      </c>
      <c r="N36" s="188">
        <f t="shared" si="4"/>
        <v>0</v>
      </c>
      <c r="O36" s="188">
        <f t="shared" si="5"/>
        <v>0</v>
      </c>
    </row>
    <row r="37" spans="1:15" s="58" customFormat="1" ht="29.4" customHeight="1" x14ac:dyDescent="0.3">
      <c r="A37" s="299" t="str">
        <f>'Kalk UHR KiGa Bajuwarenring'!A36</f>
        <v>Hauptgebäude</v>
      </c>
      <c r="B37" s="299" t="str">
        <f>'Kalk UHR KiGa Bajuwarenring'!B36</f>
        <v>EG</v>
      </c>
      <c r="C37" s="299" t="str">
        <f>IF('Kalk UHR KiGa Bajuwarenring'!C36="","",'Kalk UHR KiGa Bajuwarenring'!C36)</f>
        <v>1.32</v>
      </c>
      <c r="D37" s="299" t="str">
        <f>'Kalk UHR KiGa Bajuwarenring'!D36</f>
        <v>Gruppen-Nebenraum</v>
      </c>
      <c r="E37" s="228">
        <v>0</v>
      </c>
      <c r="F37" s="194">
        <v>0</v>
      </c>
      <c r="G37" s="194">
        <v>12</v>
      </c>
      <c r="H37" s="185">
        <f t="shared" si="0"/>
        <v>0</v>
      </c>
      <c r="I37" s="524"/>
      <c r="J37" s="186"/>
      <c r="K37" s="187">
        <f t="shared" si="1"/>
        <v>0</v>
      </c>
      <c r="L37" s="522">
        <f t="shared" si="2"/>
        <v>0</v>
      </c>
      <c r="M37" s="188">
        <f t="shared" si="3"/>
        <v>0</v>
      </c>
      <c r="N37" s="188">
        <f t="shared" si="4"/>
        <v>0</v>
      </c>
      <c r="O37" s="188">
        <f t="shared" si="5"/>
        <v>0</v>
      </c>
    </row>
    <row r="38" spans="1:15" s="58" customFormat="1" ht="29.4" customHeight="1" x14ac:dyDescent="0.3">
      <c r="A38" s="299" t="str">
        <f>'Kalk UHR KiGa Bajuwarenring'!A37</f>
        <v>Hauptgebäude</v>
      </c>
      <c r="B38" s="299" t="str">
        <f>'Kalk UHR KiGa Bajuwarenring'!B37</f>
        <v>EG</v>
      </c>
      <c r="C38" s="299" t="str">
        <f>IF('Kalk UHR KiGa Bajuwarenring'!C37="","",'Kalk UHR KiGa Bajuwarenring'!C37)</f>
        <v>1.35</v>
      </c>
      <c r="D38" s="299" t="str">
        <f>'Kalk UHR KiGa Bajuwarenring'!D37</f>
        <v>Kinderkrippen-Gruppenraum</v>
      </c>
      <c r="E38" s="228">
        <v>3</v>
      </c>
      <c r="F38" s="194">
        <v>0</v>
      </c>
      <c r="G38" s="194">
        <v>12</v>
      </c>
      <c r="H38" s="185">
        <f t="shared" si="0"/>
        <v>36</v>
      </c>
      <c r="I38" s="524"/>
      <c r="J38" s="186"/>
      <c r="K38" s="187">
        <f t="shared" si="1"/>
        <v>0</v>
      </c>
      <c r="L38" s="522">
        <f t="shared" si="2"/>
        <v>0</v>
      </c>
      <c r="M38" s="188">
        <f t="shared" si="3"/>
        <v>0</v>
      </c>
      <c r="N38" s="188">
        <f t="shared" si="4"/>
        <v>0</v>
      </c>
      <c r="O38" s="188">
        <f t="shared" si="5"/>
        <v>0</v>
      </c>
    </row>
    <row r="39" spans="1:15" s="58" customFormat="1" ht="29.4" customHeight="1" x14ac:dyDescent="0.3">
      <c r="A39" s="299" t="str">
        <f>'Kalk UHR KiGa Bajuwarenring'!A38</f>
        <v>Hauptgebäude</v>
      </c>
      <c r="B39" s="299" t="str">
        <f>'Kalk UHR KiGa Bajuwarenring'!B38</f>
        <v>EG</v>
      </c>
      <c r="C39" s="299" t="str">
        <f>IF('Kalk UHR KiGa Bajuwarenring'!C38="","",'Kalk UHR KiGa Bajuwarenring'!C38)</f>
        <v>1.36</v>
      </c>
      <c r="D39" s="299" t="str">
        <f>'Kalk UHR KiGa Bajuwarenring'!D38</f>
        <v>Kindergarten-Gruppenraum</v>
      </c>
      <c r="E39" s="228">
        <v>3</v>
      </c>
      <c r="F39" s="194">
        <v>0</v>
      </c>
      <c r="G39" s="194">
        <v>12</v>
      </c>
      <c r="H39" s="185">
        <f t="shared" si="0"/>
        <v>36</v>
      </c>
      <c r="I39" s="524"/>
      <c r="J39" s="186"/>
      <c r="K39" s="187">
        <f t="shared" si="1"/>
        <v>0</v>
      </c>
      <c r="L39" s="522">
        <f t="shared" si="2"/>
        <v>0</v>
      </c>
      <c r="M39" s="188">
        <f t="shared" si="3"/>
        <v>0</v>
      </c>
      <c r="N39" s="188">
        <f t="shared" si="4"/>
        <v>0</v>
      </c>
      <c r="O39" s="188">
        <f t="shared" si="5"/>
        <v>0</v>
      </c>
    </row>
    <row r="40" spans="1:15" s="58" customFormat="1" ht="29.4" customHeight="1" x14ac:dyDescent="0.3">
      <c r="A40" s="299" t="str">
        <f>'Kalk UHR KiGa Bajuwarenring'!A39</f>
        <v>Hauptgebäude</v>
      </c>
      <c r="B40" s="299" t="str">
        <f>'Kalk UHR KiGa Bajuwarenring'!B39</f>
        <v>EG</v>
      </c>
      <c r="C40" s="299" t="str">
        <f>IF('Kalk UHR KiGa Bajuwarenring'!C39="","",'Kalk UHR KiGa Bajuwarenring'!C39)</f>
        <v>1.39</v>
      </c>
      <c r="D40" s="299" t="str">
        <f>'Kalk UHR KiGa Bajuwarenring'!D39</f>
        <v>Gruppen-Nebenraum</v>
      </c>
      <c r="E40" s="228">
        <v>0</v>
      </c>
      <c r="F40" s="194">
        <v>0</v>
      </c>
      <c r="G40" s="194">
        <v>12</v>
      </c>
      <c r="H40" s="185">
        <f t="shared" si="0"/>
        <v>0</v>
      </c>
      <c r="I40" s="524"/>
      <c r="J40" s="186"/>
      <c r="K40" s="187">
        <f t="shared" ref="K40:K50" si="16">IFERROR((F40*E40/I40),0)+IFERROR((G40*E40/J40),0)</f>
        <v>0</v>
      </c>
      <c r="L40" s="522">
        <f t="shared" si="2"/>
        <v>0</v>
      </c>
      <c r="M40" s="188">
        <f t="shared" ref="M40:M50" si="17">IF(ISERROR(L40/I40),0,L40/I40)</f>
        <v>0</v>
      </c>
      <c r="N40" s="188">
        <f t="shared" ref="N40:N50" si="18">IF(ISERROR(L40/J40),0,L40/J40)</f>
        <v>0</v>
      </c>
      <c r="O40" s="188">
        <f t="shared" ref="O40:O50" si="19">K40*L40</f>
        <v>0</v>
      </c>
    </row>
    <row r="41" spans="1:15" s="58" customFormat="1" ht="29.4" customHeight="1" x14ac:dyDescent="0.3">
      <c r="A41" s="299" t="str">
        <f>'Kalk UHR KiGa Bajuwarenring'!A40</f>
        <v>Hauptgebäude</v>
      </c>
      <c r="B41" s="299" t="str">
        <f>'Kalk UHR KiGa Bajuwarenring'!B40</f>
        <v>EG</v>
      </c>
      <c r="C41" s="299" t="str">
        <f>IF('Kalk UHR KiGa Bajuwarenring'!C40="","",'Kalk UHR KiGa Bajuwarenring'!C40)</f>
        <v>1.40</v>
      </c>
      <c r="D41" s="299" t="str">
        <f>'Kalk UHR KiGa Bajuwarenring'!D40</f>
        <v>Windfang</v>
      </c>
      <c r="E41" s="228">
        <v>0</v>
      </c>
      <c r="F41" s="194">
        <v>0</v>
      </c>
      <c r="G41" s="194">
        <v>12</v>
      </c>
      <c r="H41" s="185">
        <f t="shared" ref="H41" si="20">+E41*F41+E41*G41</f>
        <v>0</v>
      </c>
      <c r="I41" s="524"/>
      <c r="J41" s="186"/>
      <c r="K41" s="187">
        <f t="shared" ref="K41" si="21">IFERROR((F41*E41/I41),0)+IFERROR((G41*E41/J41),0)</f>
        <v>0</v>
      </c>
      <c r="L41" s="522">
        <f t="shared" si="2"/>
        <v>0</v>
      </c>
      <c r="M41" s="188">
        <f t="shared" ref="M41" si="22">IF(ISERROR(L41/I41),0,L41/I41)</f>
        <v>0</v>
      </c>
      <c r="N41" s="188">
        <f t="shared" ref="N41" si="23">IF(ISERROR(L41/J41),0,L41/J41)</f>
        <v>0</v>
      </c>
      <c r="O41" s="188">
        <f t="shared" ref="O41" si="24">K41*L41</f>
        <v>0</v>
      </c>
    </row>
    <row r="42" spans="1:15" s="58" customFormat="1" ht="29.4" customHeight="1" x14ac:dyDescent="0.3">
      <c r="A42" s="299" t="str">
        <f>'Kalk UHR KiGa Bajuwarenring'!A41</f>
        <v>Hauptgebäude</v>
      </c>
      <c r="B42" s="299" t="str">
        <f>'Kalk UHR KiGa Bajuwarenring'!B41</f>
        <v>EG</v>
      </c>
      <c r="C42" s="299" t="str">
        <f>IF('Kalk UHR KiGa Bajuwarenring'!C41="","",'Kalk UHR KiGa Bajuwarenring'!C41)</f>
        <v>1.41</v>
      </c>
      <c r="D42" s="299" t="str">
        <f>'Kalk UHR KiGa Bajuwarenring'!D41</f>
        <v>Foyer</v>
      </c>
      <c r="E42" s="228">
        <v>20</v>
      </c>
      <c r="F42" s="194">
        <v>0</v>
      </c>
      <c r="G42" s="194">
        <v>12</v>
      </c>
      <c r="H42" s="185">
        <f t="shared" si="0"/>
        <v>240</v>
      </c>
      <c r="I42" s="524"/>
      <c r="J42" s="186"/>
      <c r="K42" s="187">
        <f t="shared" si="16"/>
        <v>0</v>
      </c>
      <c r="L42" s="522">
        <f t="shared" si="2"/>
        <v>0</v>
      </c>
      <c r="M42" s="188">
        <f t="shared" si="17"/>
        <v>0</v>
      </c>
      <c r="N42" s="188">
        <f t="shared" si="18"/>
        <v>0</v>
      </c>
      <c r="O42" s="188">
        <f t="shared" si="19"/>
        <v>0</v>
      </c>
    </row>
    <row r="43" spans="1:15" s="58" customFormat="1" ht="29.4" customHeight="1" x14ac:dyDescent="0.3">
      <c r="A43" s="299" t="str">
        <f>'Kalk UHR KiGa Bajuwarenring'!A42</f>
        <v>Hauptgebäude</v>
      </c>
      <c r="B43" s="299" t="str">
        <f>'Kalk UHR KiGa Bajuwarenring'!B42</f>
        <v>EG</v>
      </c>
      <c r="C43" s="299" t="str">
        <f>IF('Kalk UHR KiGa Bajuwarenring'!C42="","",'Kalk UHR KiGa Bajuwarenring'!C42)</f>
        <v>1.42</v>
      </c>
      <c r="D43" s="299" t="str">
        <f>'Kalk UHR KiGa Bajuwarenring'!D42</f>
        <v>Flur Nord</v>
      </c>
      <c r="E43" s="228">
        <v>5</v>
      </c>
      <c r="F43" s="194">
        <v>0</v>
      </c>
      <c r="G43" s="194">
        <v>12</v>
      </c>
      <c r="H43" s="185">
        <f t="shared" si="0"/>
        <v>60</v>
      </c>
      <c r="I43" s="524"/>
      <c r="J43" s="186"/>
      <c r="K43" s="187">
        <f t="shared" si="16"/>
        <v>0</v>
      </c>
      <c r="L43" s="522">
        <f t="shared" si="2"/>
        <v>0</v>
      </c>
      <c r="M43" s="188">
        <f t="shared" si="17"/>
        <v>0</v>
      </c>
      <c r="N43" s="188">
        <f t="shared" si="18"/>
        <v>0</v>
      </c>
      <c r="O43" s="188">
        <f t="shared" si="19"/>
        <v>0</v>
      </c>
    </row>
    <row r="44" spans="1:15" s="58" customFormat="1" ht="29.4" customHeight="1" x14ac:dyDescent="0.3">
      <c r="A44" s="299" t="str">
        <f>'Kalk UHR KiGa Bajuwarenring'!A43</f>
        <v>Hauptgebäude</v>
      </c>
      <c r="B44" s="299" t="str">
        <f>'Kalk UHR KiGa Bajuwarenring'!B43</f>
        <v>EG</v>
      </c>
      <c r="C44" s="299" t="str">
        <f>IF('Kalk UHR KiGa Bajuwarenring'!C43="","",'Kalk UHR KiGa Bajuwarenring'!C43)</f>
        <v>1.43</v>
      </c>
      <c r="D44" s="299" t="str">
        <f>'Kalk UHR KiGa Bajuwarenring'!D43</f>
        <v>Spielflur West</v>
      </c>
      <c r="E44" s="228">
        <v>3.5</v>
      </c>
      <c r="F44" s="194">
        <v>0</v>
      </c>
      <c r="G44" s="194">
        <v>12</v>
      </c>
      <c r="H44" s="185">
        <f t="shared" si="0"/>
        <v>42</v>
      </c>
      <c r="I44" s="524"/>
      <c r="J44" s="186"/>
      <c r="K44" s="187">
        <f t="shared" si="16"/>
        <v>0</v>
      </c>
      <c r="L44" s="522">
        <f t="shared" si="2"/>
        <v>0</v>
      </c>
      <c r="M44" s="188">
        <f t="shared" si="17"/>
        <v>0</v>
      </c>
      <c r="N44" s="188">
        <f t="shared" si="18"/>
        <v>0</v>
      </c>
      <c r="O44" s="188">
        <f t="shared" si="19"/>
        <v>0</v>
      </c>
    </row>
    <row r="45" spans="1:15" s="58" customFormat="1" ht="29.4" customHeight="1" x14ac:dyDescent="0.3">
      <c r="A45" s="299" t="str">
        <f>'Kalk UHR KiGa Bajuwarenring'!A44</f>
        <v>Hauptgebäude</v>
      </c>
      <c r="B45" s="299" t="str">
        <f>'Kalk UHR KiGa Bajuwarenring'!B44</f>
        <v>EG</v>
      </c>
      <c r="C45" s="299" t="str">
        <f>IF('Kalk UHR KiGa Bajuwarenring'!C44="","",'Kalk UHR KiGa Bajuwarenring'!C44)</f>
        <v>1.44</v>
      </c>
      <c r="D45" s="299" t="str">
        <f>'Kalk UHR KiGa Bajuwarenring'!D44</f>
        <v>Garderobe West</v>
      </c>
      <c r="E45" s="228">
        <v>3.5</v>
      </c>
      <c r="F45" s="194">
        <v>0</v>
      </c>
      <c r="G45" s="194">
        <v>12</v>
      </c>
      <c r="H45" s="185">
        <f t="shared" si="0"/>
        <v>42</v>
      </c>
      <c r="I45" s="524"/>
      <c r="J45" s="186"/>
      <c r="K45" s="187">
        <f t="shared" si="16"/>
        <v>0</v>
      </c>
      <c r="L45" s="522">
        <f t="shared" si="2"/>
        <v>0</v>
      </c>
      <c r="M45" s="188">
        <f t="shared" si="17"/>
        <v>0</v>
      </c>
      <c r="N45" s="188">
        <f t="shared" si="18"/>
        <v>0</v>
      </c>
      <c r="O45" s="188">
        <f t="shared" si="19"/>
        <v>0</v>
      </c>
    </row>
    <row r="46" spans="1:15" s="58" customFormat="1" ht="29.4" customHeight="1" x14ac:dyDescent="0.3">
      <c r="A46" s="299" t="str">
        <f>'Kalk UHR KiGa Bajuwarenring'!A45</f>
        <v>Hauptgebäude</v>
      </c>
      <c r="B46" s="299" t="str">
        <f>'Kalk UHR KiGa Bajuwarenring'!B45</f>
        <v>EG</v>
      </c>
      <c r="C46" s="299" t="str">
        <f>IF('Kalk UHR KiGa Bajuwarenring'!C45="","",'Kalk UHR KiGa Bajuwarenring'!C45)</f>
        <v>1.45</v>
      </c>
      <c r="D46" s="299" t="str">
        <f>'Kalk UHR KiGa Bajuwarenring'!D45</f>
        <v>Pers.-WC</v>
      </c>
      <c r="E46" s="228">
        <v>0</v>
      </c>
      <c r="F46" s="194">
        <v>0</v>
      </c>
      <c r="G46" s="194">
        <v>12</v>
      </c>
      <c r="H46" s="185">
        <f t="shared" si="0"/>
        <v>0</v>
      </c>
      <c r="I46" s="524"/>
      <c r="J46" s="186"/>
      <c r="K46" s="187">
        <f t="shared" si="16"/>
        <v>0</v>
      </c>
      <c r="L46" s="522">
        <f t="shared" si="2"/>
        <v>0</v>
      </c>
      <c r="M46" s="188">
        <f t="shared" si="17"/>
        <v>0</v>
      </c>
      <c r="N46" s="188">
        <f t="shared" si="18"/>
        <v>0</v>
      </c>
      <c r="O46" s="188">
        <f t="shared" si="19"/>
        <v>0</v>
      </c>
    </row>
    <row r="47" spans="1:15" s="58" customFormat="1" ht="29.4" customHeight="1" x14ac:dyDescent="0.3">
      <c r="A47" s="299" t="str">
        <f>'Kalk UHR KiGa Bajuwarenring'!A46</f>
        <v>Hauptgebäude</v>
      </c>
      <c r="B47" s="299" t="str">
        <f>'Kalk UHR KiGa Bajuwarenring'!B46</f>
        <v>EG</v>
      </c>
      <c r="C47" s="299" t="str">
        <f>IF('Kalk UHR KiGa Bajuwarenring'!C46="","",'Kalk UHR KiGa Bajuwarenring'!C46)</f>
        <v>1.46</v>
      </c>
      <c r="D47" s="299" t="str">
        <f>'Kalk UHR KiGa Bajuwarenring'!D46</f>
        <v>Spielflur Süd</v>
      </c>
      <c r="E47" s="228">
        <v>5</v>
      </c>
      <c r="F47" s="194">
        <v>0</v>
      </c>
      <c r="G47" s="194">
        <v>12</v>
      </c>
      <c r="H47" s="185">
        <f t="shared" si="0"/>
        <v>60</v>
      </c>
      <c r="I47" s="524"/>
      <c r="J47" s="186"/>
      <c r="K47" s="187">
        <f t="shared" si="16"/>
        <v>0</v>
      </c>
      <c r="L47" s="522">
        <f t="shared" si="2"/>
        <v>0</v>
      </c>
      <c r="M47" s="188">
        <f t="shared" si="17"/>
        <v>0</v>
      </c>
      <c r="N47" s="188">
        <f t="shared" si="18"/>
        <v>0</v>
      </c>
      <c r="O47" s="188">
        <f t="shared" si="19"/>
        <v>0</v>
      </c>
    </row>
    <row r="48" spans="1:15" s="58" customFormat="1" ht="29.4" customHeight="1" x14ac:dyDescent="0.3">
      <c r="A48" s="299" t="str">
        <f>'Kalk UHR KiGa Bajuwarenring'!A47</f>
        <v>Hauptgebäude</v>
      </c>
      <c r="B48" s="299" t="str">
        <f>'Kalk UHR KiGa Bajuwarenring'!B47</f>
        <v>EG</v>
      </c>
      <c r="C48" s="299" t="str">
        <f>IF('Kalk UHR KiGa Bajuwarenring'!C47="","",'Kalk UHR KiGa Bajuwarenring'!C47)</f>
        <v>1.47</v>
      </c>
      <c r="D48" s="299" t="str">
        <f>'Kalk UHR KiGa Bajuwarenring'!D47</f>
        <v>Garderobe Süd</v>
      </c>
      <c r="E48" s="228">
        <v>6</v>
      </c>
      <c r="F48" s="194">
        <v>0</v>
      </c>
      <c r="G48" s="194">
        <v>12</v>
      </c>
      <c r="H48" s="185">
        <f t="shared" si="0"/>
        <v>72</v>
      </c>
      <c r="I48" s="524"/>
      <c r="J48" s="186"/>
      <c r="K48" s="187">
        <f t="shared" si="16"/>
        <v>0</v>
      </c>
      <c r="L48" s="522">
        <f t="shared" si="2"/>
        <v>0</v>
      </c>
      <c r="M48" s="188">
        <f t="shared" si="17"/>
        <v>0</v>
      </c>
      <c r="N48" s="188">
        <f t="shared" si="18"/>
        <v>0</v>
      </c>
      <c r="O48" s="188">
        <f t="shared" si="19"/>
        <v>0</v>
      </c>
    </row>
    <row r="49" spans="1:15" s="58" customFormat="1" ht="29.4" customHeight="1" x14ac:dyDescent="0.3">
      <c r="A49" s="299" t="str">
        <f>'Kalk UHR KiGa Bajuwarenring'!A48</f>
        <v>Hauptgebäude</v>
      </c>
      <c r="B49" s="299" t="str">
        <f>'Kalk UHR KiGa Bajuwarenring'!B48</f>
        <v>EG</v>
      </c>
      <c r="C49" s="299" t="str">
        <f>IF('Kalk UHR KiGa Bajuwarenring'!C48="","",'Kalk UHR KiGa Bajuwarenring'!C48)</f>
        <v>1.48</v>
      </c>
      <c r="D49" s="299" t="str">
        <f>'Kalk UHR KiGa Bajuwarenring'!D48</f>
        <v>Spielflur Ost</v>
      </c>
      <c r="E49" s="228">
        <v>6.5</v>
      </c>
      <c r="F49" s="194">
        <v>0</v>
      </c>
      <c r="G49" s="194">
        <v>12</v>
      </c>
      <c r="H49" s="185">
        <f t="shared" si="0"/>
        <v>78</v>
      </c>
      <c r="I49" s="524"/>
      <c r="J49" s="186"/>
      <c r="K49" s="187">
        <f t="shared" si="16"/>
        <v>0</v>
      </c>
      <c r="L49" s="522">
        <f t="shared" si="2"/>
        <v>0</v>
      </c>
      <c r="M49" s="188">
        <f t="shared" si="17"/>
        <v>0</v>
      </c>
      <c r="N49" s="188">
        <f t="shared" si="18"/>
        <v>0</v>
      </c>
      <c r="O49" s="188">
        <f t="shared" si="19"/>
        <v>0</v>
      </c>
    </row>
    <row r="50" spans="1:15" s="58" customFormat="1" ht="29.4" customHeight="1" x14ac:dyDescent="0.3">
      <c r="A50" s="538" t="str">
        <f>'Kalk UHR KiGa Bajuwarenring'!A49</f>
        <v>Hauptgebäude</v>
      </c>
      <c r="B50" s="299" t="str">
        <f>'Kalk UHR KiGa Bajuwarenring'!B49</f>
        <v>EG</v>
      </c>
      <c r="C50" s="299" t="str">
        <f>IF('Kalk UHR KiGa Bajuwarenring'!C49="","",'Kalk UHR KiGa Bajuwarenring'!C49)</f>
        <v>1.49</v>
      </c>
      <c r="D50" s="299" t="str">
        <f>'Kalk UHR KiGa Bajuwarenring'!D49</f>
        <v>Garderobe Ost</v>
      </c>
      <c r="E50" s="228">
        <v>9.5</v>
      </c>
      <c r="F50" s="194">
        <v>0</v>
      </c>
      <c r="G50" s="194">
        <v>12</v>
      </c>
      <c r="H50" s="185">
        <f t="shared" si="0"/>
        <v>114</v>
      </c>
      <c r="I50" s="524"/>
      <c r="J50" s="186"/>
      <c r="K50" s="187">
        <f t="shared" si="16"/>
        <v>0</v>
      </c>
      <c r="L50" s="522">
        <f t="shared" si="2"/>
        <v>0</v>
      </c>
      <c r="M50" s="188">
        <f t="shared" si="17"/>
        <v>0</v>
      </c>
      <c r="N50" s="188">
        <f t="shared" si="18"/>
        <v>0</v>
      </c>
      <c r="O50" s="188">
        <f t="shared" si="19"/>
        <v>0</v>
      </c>
    </row>
    <row r="51" spans="1:15" s="58" customFormat="1" ht="42" customHeight="1" x14ac:dyDescent="0.3">
      <c r="A51" s="546" t="str">
        <f>'Kalk UHR KiGa Bajuwarenring'!A50</f>
        <v>Erweiterungs-bau</v>
      </c>
      <c r="B51" s="299" t="str">
        <f>'Kalk UHR KiGa Bajuwarenring'!B50</f>
        <v>EG</v>
      </c>
      <c r="C51" s="299" t="s">
        <v>638</v>
      </c>
      <c r="D51" s="538" t="s">
        <v>646</v>
      </c>
      <c r="E51" s="228">
        <v>7.8</v>
      </c>
      <c r="F51" s="194">
        <v>0</v>
      </c>
      <c r="G51" s="194">
        <v>12</v>
      </c>
      <c r="H51" s="185">
        <f t="shared" ref="H51" si="25">+E51*F51+E51*G51</f>
        <v>93.6</v>
      </c>
      <c r="I51" s="524"/>
      <c r="J51" s="186"/>
      <c r="K51" s="187">
        <f t="shared" ref="K51:K57" si="26">IFERROR((F51*E51/I51),0)+IFERROR((G51*E51/J51),0)</f>
        <v>0</v>
      </c>
      <c r="L51" s="522">
        <f t="shared" si="2"/>
        <v>0</v>
      </c>
      <c r="M51" s="188">
        <f t="shared" ref="M51:M57" si="27">IF(ISERROR(L51/I51),0,L51/I51)</f>
        <v>0</v>
      </c>
      <c r="N51" s="188">
        <f t="shared" ref="N51:N57" si="28">IF(ISERROR(L51/J51),0,L51/J51)</f>
        <v>0</v>
      </c>
      <c r="O51" s="188">
        <f t="shared" ref="O51:O57" si="29">K51*L51</f>
        <v>0</v>
      </c>
    </row>
    <row r="52" spans="1:15" s="58" customFormat="1" ht="40.200000000000003" customHeight="1" x14ac:dyDescent="0.3">
      <c r="A52" s="546" t="str">
        <f>'Kalk UHR KiGa Bajuwarenring'!A51</f>
        <v>Erweiterungs-bau</v>
      </c>
      <c r="B52" s="299" t="str">
        <f>'Kalk UHR KiGa Bajuwarenring'!B51</f>
        <v>EG</v>
      </c>
      <c r="C52" s="299" t="s">
        <v>639</v>
      </c>
      <c r="D52" s="538" t="s">
        <v>646</v>
      </c>
      <c r="E52" s="228">
        <v>8</v>
      </c>
      <c r="F52" s="194">
        <v>0</v>
      </c>
      <c r="G52" s="194">
        <v>12</v>
      </c>
      <c r="H52" s="185">
        <f t="shared" ref="H52:H57" si="30">+E52*F52+E52*G52</f>
        <v>96</v>
      </c>
      <c r="I52" s="524"/>
      <c r="J52" s="186"/>
      <c r="K52" s="187">
        <f t="shared" si="26"/>
        <v>0</v>
      </c>
      <c r="L52" s="522">
        <f t="shared" si="2"/>
        <v>0</v>
      </c>
      <c r="M52" s="188">
        <f t="shared" si="27"/>
        <v>0</v>
      </c>
      <c r="N52" s="188">
        <f t="shared" si="28"/>
        <v>0</v>
      </c>
      <c r="O52" s="188">
        <f t="shared" si="29"/>
        <v>0</v>
      </c>
    </row>
    <row r="53" spans="1:15" s="58" customFormat="1" ht="34.799999999999997" customHeight="1" x14ac:dyDescent="0.3">
      <c r="A53" s="546" t="str">
        <f>'Kalk UHR KiGa Bajuwarenring'!A53</f>
        <v>Erweiterungs-bau</v>
      </c>
      <c r="B53" s="299" t="str">
        <f>'Kalk UHR KiGa Bajuwarenring'!B53</f>
        <v>EG</v>
      </c>
      <c r="C53" s="299" t="s">
        <v>640</v>
      </c>
      <c r="D53" s="538" t="s">
        <v>647</v>
      </c>
      <c r="E53" s="228">
        <v>1.7</v>
      </c>
      <c r="F53" s="194">
        <v>0</v>
      </c>
      <c r="G53" s="194">
        <v>12</v>
      </c>
      <c r="H53" s="185">
        <f t="shared" si="30"/>
        <v>20.399999999999999</v>
      </c>
      <c r="I53" s="524"/>
      <c r="J53" s="186"/>
      <c r="K53" s="187">
        <f t="shared" si="26"/>
        <v>0</v>
      </c>
      <c r="L53" s="522">
        <f t="shared" si="2"/>
        <v>0</v>
      </c>
      <c r="M53" s="188">
        <f t="shared" si="27"/>
        <v>0</v>
      </c>
      <c r="N53" s="188">
        <f t="shared" si="28"/>
        <v>0</v>
      </c>
      <c r="O53" s="188">
        <f t="shared" si="29"/>
        <v>0</v>
      </c>
    </row>
    <row r="54" spans="1:15" s="58" customFormat="1" ht="34.200000000000003" customHeight="1" x14ac:dyDescent="0.3">
      <c r="A54" s="546" t="str">
        <f>'Kalk UHR KiGa Bajuwarenring'!A54</f>
        <v>Erweiterungs-bau</v>
      </c>
      <c r="B54" s="299" t="str">
        <f>'Kalk UHR KiGa Bajuwarenring'!B54</f>
        <v>EG</v>
      </c>
      <c r="C54" s="299" t="s">
        <v>641</v>
      </c>
      <c r="D54" s="538" t="s">
        <v>647</v>
      </c>
      <c r="E54" s="228">
        <v>1.7</v>
      </c>
      <c r="F54" s="194">
        <v>0</v>
      </c>
      <c r="G54" s="194">
        <v>12</v>
      </c>
      <c r="H54" s="185">
        <f t="shared" si="30"/>
        <v>20.399999999999999</v>
      </c>
      <c r="I54" s="524"/>
      <c r="J54" s="186"/>
      <c r="K54" s="187">
        <f t="shared" si="26"/>
        <v>0</v>
      </c>
      <c r="L54" s="522">
        <f t="shared" si="2"/>
        <v>0</v>
      </c>
      <c r="M54" s="188">
        <f t="shared" si="27"/>
        <v>0</v>
      </c>
      <c r="N54" s="188">
        <f t="shared" si="28"/>
        <v>0</v>
      </c>
      <c r="O54" s="188">
        <f t="shared" si="29"/>
        <v>0</v>
      </c>
    </row>
    <row r="55" spans="1:15" s="58" customFormat="1" ht="33" customHeight="1" x14ac:dyDescent="0.3">
      <c r="A55" s="546" t="str">
        <f>'Kalk UHR KiGa Bajuwarenring'!A55</f>
        <v>Erweiterungs-bau</v>
      </c>
      <c r="B55" s="299" t="str">
        <f>'Kalk UHR KiGa Bajuwarenring'!B55</f>
        <v>EG</v>
      </c>
      <c r="C55" s="299" t="s">
        <v>642</v>
      </c>
      <c r="D55" s="538" t="s">
        <v>647</v>
      </c>
      <c r="E55" s="228">
        <v>1.7</v>
      </c>
      <c r="F55" s="194">
        <v>0</v>
      </c>
      <c r="G55" s="194">
        <v>12</v>
      </c>
      <c r="H55" s="185">
        <f t="shared" si="30"/>
        <v>20.399999999999999</v>
      </c>
      <c r="I55" s="524"/>
      <c r="J55" s="186"/>
      <c r="K55" s="187">
        <f t="shared" si="26"/>
        <v>0</v>
      </c>
      <c r="L55" s="522">
        <f t="shared" si="2"/>
        <v>0</v>
      </c>
      <c r="M55" s="188">
        <f t="shared" si="27"/>
        <v>0</v>
      </c>
      <c r="N55" s="188">
        <f t="shared" si="28"/>
        <v>0</v>
      </c>
      <c r="O55" s="188">
        <f t="shared" si="29"/>
        <v>0</v>
      </c>
    </row>
    <row r="56" spans="1:15" s="58" customFormat="1" ht="34.799999999999997" customHeight="1" x14ac:dyDescent="0.3">
      <c r="A56" s="546" t="str">
        <f>'Kalk UHR KiGa Bajuwarenring'!A56</f>
        <v>Erweiterungs-bau</v>
      </c>
      <c r="B56" s="299" t="str">
        <f>'Kalk UHR KiGa Bajuwarenring'!B56</f>
        <v>EG</v>
      </c>
      <c r="C56" s="299" t="s">
        <v>643</v>
      </c>
      <c r="D56" s="538" t="s">
        <v>647</v>
      </c>
      <c r="E56" s="228">
        <v>1.7</v>
      </c>
      <c r="F56" s="194">
        <v>0</v>
      </c>
      <c r="G56" s="194">
        <v>12</v>
      </c>
      <c r="H56" s="185">
        <f t="shared" si="30"/>
        <v>20.399999999999999</v>
      </c>
      <c r="I56" s="524"/>
      <c r="J56" s="186"/>
      <c r="K56" s="187">
        <f t="shared" si="26"/>
        <v>0</v>
      </c>
      <c r="L56" s="522">
        <f t="shared" si="2"/>
        <v>0</v>
      </c>
      <c r="M56" s="188">
        <f t="shared" si="27"/>
        <v>0</v>
      </c>
      <c r="N56" s="188">
        <f t="shared" si="28"/>
        <v>0</v>
      </c>
      <c r="O56" s="188">
        <f t="shared" si="29"/>
        <v>0</v>
      </c>
    </row>
    <row r="57" spans="1:15" s="58" customFormat="1" ht="29.4" customHeight="1" x14ac:dyDescent="0.3">
      <c r="A57" s="546" t="str">
        <f>'Kalk UHR KiGa Bajuwarenring'!A57</f>
        <v>Erweiterungs-bau</v>
      </c>
      <c r="B57" s="299" t="str">
        <f>'Kalk UHR KiGa Bajuwarenring'!B57</f>
        <v>EG</v>
      </c>
      <c r="C57" s="299" t="s">
        <v>644</v>
      </c>
      <c r="D57" s="550" t="s">
        <v>648</v>
      </c>
      <c r="E57" s="228">
        <v>4.4000000000000004</v>
      </c>
      <c r="F57" s="194">
        <v>0</v>
      </c>
      <c r="G57" s="194">
        <v>12</v>
      </c>
      <c r="H57" s="185">
        <f t="shared" si="30"/>
        <v>52.800000000000004</v>
      </c>
      <c r="I57" s="524"/>
      <c r="J57" s="186"/>
      <c r="K57" s="187">
        <f t="shared" si="26"/>
        <v>0</v>
      </c>
      <c r="L57" s="522">
        <f t="shared" si="2"/>
        <v>0</v>
      </c>
      <c r="M57" s="188">
        <f t="shared" si="27"/>
        <v>0</v>
      </c>
      <c r="N57" s="188">
        <f t="shared" si="28"/>
        <v>0</v>
      </c>
      <c r="O57" s="188">
        <f t="shared" si="29"/>
        <v>0</v>
      </c>
    </row>
    <row r="58" spans="1:15" ht="22.5" customHeight="1" x14ac:dyDescent="0.2">
      <c r="A58" s="189"/>
      <c r="B58" s="189"/>
      <c r="C58" s="190"/>
      <c r="D58" s="190"/>
      <c r="E58" s="56">
        <f>SUM(E9:E57)</f>
        <v>104.00000000000001</v>
      </c>
      <c r="F58" s="56"/>
      <c r="G58" s="56"/>
      <c r="H58" s="56">
        <f>SUM(H9:H57)</f>
        <v>1248.0000000000002</v>
      </c>
      <c r="I58" s="56"/>
      <c r="J58" s="56"/>
      <c r="K58" s="191">
        <f>SUM(K9:K57)</f>
        <v>0</v>
      </c>
      <c r="L58" s="192"/>
      <c r="M58" s="192"/>
      <c r="N58" s="192"/>
      <c r="O58" s="193">
        <f>SUM(O9:O57)</f>
        <v>0</v>
      </c>
    </row>
    <row r="59" spans="1:15" x14ac:dyDescent="0.2">
      <c r="F59" s="59"/>
      <c r="G59" s="59"/>
      <c r="I59" s="59"/>
    </row>
  </sheetData>
  <sheetProtection selectLockedCells="1"/>
  <autoFilter ref="A8:O58" xr:uid="{DCAC6DB3-E492-4F29-9AC2-431742073534}"/>
  <mergeCells count="6">
    <mergeCell ref="A1:O1"/>
    <mergeCell ref="N2:O2"/>
    <mergeCell ref="F7:G7"/>
    <mergeCell ref="I7:J7"/>
    <mergeCell ref="M7:N7"/>
    <mergeCell ref="F2:K2"/>
  </mergeCells>
  <printOptions horizontalCentered="1"/>
  <pageMargins left="0.19685039370078741" right="0.19685039370078741" top="0.9055118110236221" bottom="0.78740157480314965" header="0.51181102362204722" footer="0.51181102362204722"/>
  <pageSetup paperSize="9" scale="89" fitToHeight="0" orientation="landscape" r:id="rId1"/>
  <headerFooter alignWithMargins="0">
    <oddHeader>&amp;C&amp;"Verdana,Standard"Ausschreibung Reinigung Gemeinde Oberhaching 2026</oddHeader>
    <oddFooter>&amp;CSeite &amp;P von &amp;N Seiten</oddFooter>
  </headerFooter>
  <rowBreaks count="1" manualBreakCount="1">
    <brk id="29" max="14"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Tabelle40"/>
  <dimension ref="A1:J26"/>
  <sheetViews>
    <sheetView zoomScaleNormal="100" workbookViewId="0">
      <selection activeCell="F7" sqref="F7"/>
    </sheetView>
  </sheetViews>
  <sheetFormatPr baseColWidth="10" defaultColWidth="11.44140625" defaultRowHeight="13.2" x14ac:dyDescent="0.25"/>
  <cols>
    <col min="1" max="1" width="17" style="1" customWidth="1"/>
    <col min="2" max="2" width="22.44140625" style="1" customWidth="1"/>
    <col min="3" max="3" width="2.109375" style="1" customWidth="1"/>
    <col min="4" max="4" width="12.44140625" style="1" customWidth="1"/>
    <col min="5" max="5" width="15.33203125" style="1" customWidth="1"/>
    <col min="6" max="6" width="13.5546875" style="1" customWidth="1"/>
    <col min="7" max="7" width="1.33203125" style="1" customWidth="1"/>
    <col min="8" max="8" width="15.6640625" style="1" customWidth="1"/>
    <col min="9" max="9" width="16.33203125" style="1" customWidth="1"/>
    <col min="10" max="10" width="12.6640625" style="1" customWidth="1"/>
    <col min="11" max="16384" width="11.44140625" style="1"/>
  </cols>
  <sheetData>
    <row r="1" spans="1:10" ht="21" x14ac:dyDescent="0.25">
      <c r="A1" s="556" t="s">
        <v>59</v>
      </c>
      <c r="B1" s="556"/>
      <c r="C1" s="556"/>
      <c r="D1" s="556"/>
      <c r="E1" s="556"/>
      <c r="F1" s="556"/>
      <c r="G1" s="556"/>
      <c r="H1" s="556"/>
      <c r="I1" s="556"/>
      <c r="J1" s="556"/>
    </row>
    <row r="2" spans="1:10" ht="27.75" customHeight="1" x14ac:dyDescent="0.25"/>
    <row r="3" spans="1:10" ht="15" x14ac:dyDescent="0.25">
      <c r="A3" s="2" t="s">
        <v>2</v>
      </c>
      <c r="B3" s="124" t="str">
        <f>Basisdaten!B5</f>
        <v>Gemeinde Oberhaching</v>
      </c>
    </row>
    <row r="4" spans="1:10" ht="7.8" customHeight="1" x14ac:dyDescent="0.25">
      <c r="A4" s="2"/>
      <c r="B4" s="2"/>
    </row>
    <row r="5" spans="1:10" ht="7.8" customHeight="1" x14ac:dyDescent="0.25">
      <c r="A5" s="2"/>
      <c r="B5" s="2"/>
    </row>
    <row r="6" spans="1:10" ht="6" customHeight="1" x14ac:dyDescent="0.25">
      <c r="A6" s="2"/>
      <c r="B6" s="125"/>
    </row>
    <row r="7" spans="1:10" ht="35.4" customHeight="1" thickBot="1" x14ac:dyDescent="0.35">
      <c r="A7" s="613" t="s">
        <v>250</v>
      </c>
      <c r="B7" s="613"/>
      <c r="D7" s="613" t="s">
        <v>248</v>
      </c>
      <c r="E7" s="613"/>
      <c r="H7" s="615" t="s">
        <v>418</v>
      </c>
      <c r="I7" s="615"/>
    </row>
    <row r="8" spans="1:10" ht="35.25" customHeight="1" x14ac:dyDescent="0.25">
      <c r="A8" s="155" t="s">
        <v>91</v>
      </c>
      <c r="B8" s="158" t="s">
        <v>82</v>
      </c>
      <c r="D8" s="155" t="s">
        <v>91</v>
      </c>
      <c r="E8" s="158" t="s">
        <v>82</v>
      </c>
      <c r="H8" s="308" t="s">
        <v>91</v>
      </c>
      <c r="I8" s="309" t="s">
        <v>82</v>
      </c>
    </row>
    <row r="9" spans="1:10" ht="15" x14ac:dyDescent="0.25">
      <c r="A9" s="156" t="s">
        <v>93</v>
      </c>
      <c r="B9" s="159">
        <f>B10*2</f>
        <v>730.5</v>
      </c>
      <c r="D9" s="156" t="s">
        <v>93</v>
      </c>
      <c r="E9" s="159">
        <f>B9</f>
        <v>730.5</v>
      </c>
      <c r="F9" s="1" t="s">
        <v>537</v>
      </c>
      <c r="H9" s="310" t="s">
        <v>93</v>
      </c>
      <c r="I9" s="311">
        <f>B9</f>
        <v>730.5</v>
      </c>
      <c r="J9" s="1" t="s">
        <v>537</v>
      </c>
    </row>
    <row r="10" spans="1:10" ht="15" x14ac:dyDescent="0.25">
      <c r="A10" s="157" t="s">
        <v>66</v>
      </c>
      <c r="B10" s="160">
        <f>+'verrechenbare Arbeitstage'!E51</f>
        <v>365.25</v>
      </c>
      <c r="D10" s="157" t="s">
        <v>66</v>
      </c>
      <c r="E10" s="160">
        <f>B10</f>
        <v>365.25</v>
      </c>
      <c r="F10" s="1" t="s">
        <v>537</v>
      </c>
      <c r="H10" s="312" t="s">
        <v>66</v>
      </c>
      <c r="I10" s="313">
        <f>B10</f>
        <v>365.25</v>
      </c>
      <c r="J10" s="1" t="s">
        <v>537</v>
      </c>
    </row>
    <row r="11" spans="1:10" ht="15" x14ac:dyDescent="0.25">
      <c r="A11" s="156" t="s">
        <v>67</v>
      </c>
      <c r="B11" s="159">
        <f>+'verrechenbare Arbeitstage'!F51</f>
        <v>301.21428571428572</v>
      </c>
      <c r="D11" s="156" t="s">
        <v>67</v>
      </c>
      <c r="E11" s="159">
        <f>'verrechenbare Arbeitstage 2'!F51</f>
        <v>226.35714285714283</v>
      </c>
      <c r="F11" s="1" t="s">
        <v>538</v>
      </c>
      <c r="H11" s="310" t="s">
        <v>67</v>
      </c>
      <c r="I11" s="311">
        <f>B11</f>
        <v>301.21428571428572</v>
      </c>
      <c r="J11" s="1" t="s">
        <v>537</v>
      </c>
    </row>
    <row r="12" spans="1:10" ht="17.399999999999999" customHeight="1" x14ac:dyDescent="0.25">
      <c r="A12" s="157" t="s">
        <v>61</v>
      </c>
      <c r="B12" s="160">
        <f>'verrechenbare Arbeitstage'!G51</f>
        <v>250.17857142857139</v>
      </c>
      <c r="C12" s="614"/>
      <c r="D12" s="157" t="s">
        <v>61</v>
      </c>
      <c r="E12" s="160">
        <f>'verrechenbare Arbeitstage 2'!G51</f>
        <v>188.46428571428572</v>
      </c>
      <c r="F12" s="1" t="s">
        <v>538</v>
      </c>
      <c r="H12" s="312" t="s">
        <v>61</v>
      </c>
      <c r="I12" s="313">
        <v>230</v>
      </c>
      <c r="J12" s="1" t="s">
        <v>539</v>
      </c>
    </row>
    <row r="13" spans="1:10" ht="15" x14ac:dyDescent="0.25">
      <c r="A13" s="156" t="s">
        <v>65</v>
      </c>
      <c r="B13" s="159">
        <f>+'verrechenbare Arbeitstage'!H51</f>
        <v>200.14285714285714</v>
      </c>
      <c r="C13" s="614"/>
      <c r="D13" s="156" t="s">
        <v>65</v>
      </c>
      <c r="E13" s="159">
        <f>'verrechenbare Arbeitstage 2'!H51</f>
        <v>150.77142857142854</v>
      </c>
      <c r="F13" s="1" t="s">
        <v>538</v>
      </c>
      <c r="H13" s="310" t="s">
        <v>65</v>
      </c>
      <c r="I13" s="311">
        <f>I12*4/5</f>
        <v>184</v>
      </c>
      <c r="J13" s="1" t="s">
        <v>539</v>
      </c>
    </row>
    <row r="14" spans="1:10" ht="15" x14ac:dyDescent="0.25">
      <c r="A14" s="157" t="s">
        <v>62</v>
      </c>
      <c r="B14" s="160">
        <f>+'verrechenbare Arbeitstage'!I51</f>
        <v>156.53571428571428</v>
      </c>
      <c r="C14" s="614"/>
      <c r="D14" s="157" t="s">
        <v>62</v>
      </c>
      <c r="E14" s="160">
        <f>'verrechenbare Arbeitstage 2'!I51</f>
        <v>114.53571428571426</v>
      </c>
      <c r="F14" s="1" t="s">
        <v>538</v>
      </c>
      <c r="H14" s="312" t="s">
        <v>62</v>
      </c>
      <c r="I14" s="313">
        <f>I17*3</f>
        <v>144</v>
      </c>
      <c r="J14" s="1" t="s">
        <v>539</v>
      </c>
    </row>
    <row r="15" spans="1:10" ht="15" x14ac:dyDescent="0.25">
      <c r="A15" s="156" t="s">
        <v>63</v>
      </c>
      <c r="B15" s="159">
        <f>+'verrechenbare Arbeitstage'!J51</f>
        <v>130.44642857142856</v>
      </c>
      <c r="D15" s="156" t="s">
        <v>63</v>
      </c>
      <c r="E15" s="159">
        <f>'verrechenbare Arbeitstage 2'!J51</f>
        <v>95.446428571428555</v>
      </c>
      <c r="F15" s="1" t="s">
        <v>538</v>
      </c>
      <c r="H15" s="310" t="s">
        <v>63</v>
      </c>
      <c r="I15" s="311">
        <f>I17*2.5</f>
        <v>120</v>
      </c>
      <c r="J15" s="1" t="s">
        <v>539</v>
      </c>
    </row>
    <row r="16" spans="1:10" ht="15" x14ac:dyDescent="0.25">
      <c r="A16" s="157" t="s">
        <v>64</v>
      </c>
      <c r="B16" s="160">
        <f>+'verrechenbare Arbeitstage'!K51</f>
        <v>104.35714285714283</v>
      </c>
      <c r="D16" s="157" t="s">
        <v>64</v>
      </c>
      <c r="E16" s="160">
        <f>'verrechenbare Arbeitstage 2'!K51</f>
        <v>76.357142857142833</v>
      </c>
      <c r="F16" s="1" t="s">
        <v>538</v>
      </c>
      <c r="H16" s="312" t="s">
        <v>64</v>
      </c>
      <c r="I16" s="313">
        <f>I17*2</f>
        <v>96</v>
      </c>
      <c r="J16" s="1" t="s">
        <v>539</v>
      </c>
    </row>
    <row r="17" spans="1:10" ht="15" x14ac:dyDescent="0.25">
      <c r="A17" s="156" t="s">
        <v>30</v>
      </c>
      <c r="B17" s="159">
        <f>+'verrechenbare Arbeitstage'!L51</f>
        <v>52.178571428571388</v>
      </c>
      <c r="D17" s="156" t="s">
        <v>30</v>
      </c>
      <c r="E17" s="159">
        <f>'verrechenbare Arbeitstage 2'!L51</f>
        <v>38.178571428571388</v>
      </c>
      <c r="F17" s="1" t="s">
        <v>538</v>
      </c>
      <c r="H17" s="310" t="s">
        <v>30</v>
      </c>
      <c r="I17" s="311">
        <v>48</v>
      </c>
      <c r="J17" s="1" t="s">
        <v>539</v>
      </c>
    </row>
    <row r="18" spans="1:10" ht="15" x14ac:dyDescent="0.25">
      <c r="A18" s="157" t="s">
        <v>249</v>
      </c>
      <c r="B18" s="161">
        <v>24</v>
      </c>
      <c r="D18" s="157" t="s">
        <v>249</v>
      </c>
      <c r="E18" s="161">
        <v>20</v>
      </c>
      <c r="F18" s="1" t="s">
        <v>538</v>
      </c>
      <c r="H18" s="312" t="s">
        <v>249</v>
      </c>
      <c r="I18" s="314">
        <v>24</v>
      </c>
      <c r="J18" s="1" t="s">
        <v>539</v>
      </c>
    </row>
    <row r="19" spans="1:10" ht="15" x14ac:dyDescent="0.25">
      <c r="A19" s="156" t="s">
        <v>31</v>
      </c>
      <c r="B19" s="162">
        <v>12</v>
      </c>
      <c r="D19" s="156" t="s">
        <v>31</v>
      </c>
      <c r="E19" s="162">
        <v>11</v>
      </c>
      <c r="F19" s="1" t="s">
        <v>538</v>
      </c>
      <c r="H19" s="310" t="s">
        <v>31</v>
      </c>
      <c r="I19" s="315">
        <v>12</v>
      </c>
      <c r="J19" s="1" t="s">
        <v>539</v>
      </c>
    </row>
    <row r="20" spans="1:10" ht="15" x14ac:dyDescent="0.25">
      <c r="A20" s="157" t="s">
        <v>52</v>
      </c>
      <c r="B20" s="161">
        <v>4</v>
      </c>
      <c r="D20" s="157" t="s">
        <v>52</v>
      </c>
      <c r="E20" s="161">
        <v>4</v>
      </c>
      <c r="F20" s="1" t="s">
        <v>538</v>
      </c>
      <c r="H20" s="312" t="s">
        <v>52</v>
      </c>
      <c r="I20" s="314">
        <v>4</v>
      </c>
      <c r="J20" s="1" t="s">
        <v>539</v>
      </c>
    </row>
    <row r="21" spans="1:10" ht="15" x14ac:dyDescent="0.25">
      <c r="A21" s="156" t="s">
        <v>92</v>
      </c>
      <c r="B21" s="162">
        <v>3</v>
      </c>
      <c r="D21" s="156" t="s">
        <v>92</v>
      </c>
      <c r="E21" s="162">
        <v>3</v>
      </c>
      <c r="F21" s="1" t="s">
        <v>538</v>
      </c>
      <c r="H21" s="310" t="s">
        <v>92</v>
      </c>
      <c r="I21" s="315">
        <v>3</v>
      </c>
      <c r="J21" s="1" t="s">
        <v>539</v>
      </c>
    </row>
    <row r="22" spans="1:10" ht="15" x14ac:dyDescent="0.25">
      <c r="A22" s="157" t="s">
        <v>51</v>
      </c>
      <c r="B22" s="161">
        <v>2</v>
      </c>
      <c r="D22" s="157" t="s">
        <v>51</v>
      </c>
      <c r="E22" s="161">
        <v>2</v>
      </c>
      <c r="F22" s="1" t="s">
        <v>538</v>
      </c>
      <c r="H22" s="312" t="s">
        <v>51</v>
      </c>
      <c r="I22" s="314">
        <v>2</v>
      </c>
      <c r="J22" s="1" t="s">
        <v>539</v>
      </c>
    </row>
    <row r="23" spans="1:10" ht="15" x14ac:dyDescent="0.25">
      <c r="A23" s="156" t="s">
        <v>54</v>
      </c>
      <c r="B23" s="162">
        <v>1</v>
      </c>
      <c r="D23" s="156" t="s">
        <v>54</v>
      </c>
      <c r="E23" s="162">
        <v>1</v>
      </c>
      <c r="F23" s="1" t="s">
        <v>538</v>
      </c>
      <c r="H23" s="310" t="s">
        <v>54</v>
      </c>
      <c r="I23" s="315">
        <v>1</v>
      </c>
      <c r="J23" s="1" t="s">
        <v>539</v>
      </c>
    </row>
    <row r="24" spans="1:10" ht="15" x14ac:dyDescent="0.25">
      <c r="A24" s="516" t="s">
        <v>549</v>
      </c>
      <c r="B24" s="517">
        <v>0.5</v>
      </c>
      <c r="C24" s="518"/>
      <c r="D24" s="516" t="s">
        <v>549</v>
      </c>
      <c r="E24" s="517">
        <v>0.5</v>
      </c>
      <c r="F24" s="1" t="s">
        <v>538</v>
      </c>
      <c r="G24" s="518"/>
      <c r="H24" s="516" t="s">
        <v>549</v>
      </c>
      <c r="I24" s="517">
        <v>0.5</v>
      </c>
      <c r="J24" s="1" t="s">
        <v>539</v>
      </c>
    </row>
    <row r="25" spans="1:10" ht="15" x14ac:dyDescent="0.25">
      <c r="A25" s="156" t="s">
        <v>540</v>
      </c>
      <c r="B25" s="162">
        <v>1</v>
      </c>
      <c r="D25" s="156" t="s">
        <v>540</v>
      </c>
      <c r="E25" s="162">
        <v>1</v>
      </c>
      <c r="F25" s="1" t="s">
        <v>538</v>
      </c>
      <c r="H25" s="310" t="s">
        <v>540</v>
      </c>
      <c r="I25" s="315">
        <v>1</v>
      </c>
      <c r="J25" s="1" t="s">
        <v>539</v>
      </c>
    </row>
    <row r="26" spans="1:10" ht="15.6" thickBot="1" x14ac:dyDescent="0.3">
      <c r="A26" s="482" t="s">
        <v>68</v>
      </c>
      <c r="B26" s="483">
        <v>0</v>
      </c>
      <c r="C26" s="484"/>
      <c r="D26" s="482" t="s">
        <v>68</v>
      </c>
      <c r="E26" s="483">
        <v>0</v>
      </c>
      <c r="F26" s="484"/>
      <c r="G26" s="484"/>
      <c r="H26" s="485" t="s">
        <v>68</v>
      </c>
      <c r="I26" s="486">
        <v>0</v>
      </c>
    </row>
  </sheetData>
  <sheetProtection selectLockedCells="1"/>
  <mergeCells count="5">
    <mergeCell ref="A7:B7"/>
    <mergeCell ref="D7:E7"/>
    <mergeCell ref="A1:J1"/>
    <mergeCell ref="C12:C14"/>
    <mergeCell ref="H7:I7"/>
  </mergeCells>
  <pageMargins left="0.70866141732283472" right="0.70866141732283472" top="0.64500000000000002" bottom="0.78740157480314965" header="0.31496062992125984" footer="0.31496062992125984"/>
  <pageSetup paperSize="9" scale="80" orientation="landscape" horizontalDpi="4294967293" verticalDpi="300" r:id="rId1"/>
  <headerFooter>
    <oddHeader>&amp;CAusschreibung Reinigung Gemeinde Oberhaching 2026</oddHeader>
    <oddFooter>Seite &amp;P von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38ACE-556E-4788-8FA7-40747BCA84D4}">
  <sheetPr codeName="Tabelle41"/>
  <dimension ref="A1:M77"/>
  <sheetViews>
    <sheetView showGridLines="0" zoomScale="80" zoomScaleNormal="80" zoomScalePageLayoutView="70" workbookViewId="0">
      <selection activeCell="A2" sqref="A2"/>
    </sheetView>
  </sheetViews>
  <sheetFormatPr baseColWidth="10" defaultColWidth="11.33203125" defaultRowHeight="13.2" x14ac:dyDescent="0.25"/>
  <cols>
    <col min="1" max="1" width="35.5546875" style="1" customWidth="1"/>
    <col min="2" max="2" width="4.6640625" style="1" customWidth="1"/>
    <col min="3" max="3" width="7.109375" style="1" bestFit="1" customWidth="1"/>
    <col min="4" max="4" width="12.6640625" style="1" customWidth="1"/>
    <col min="5" max="5" width="9.44140625" style="1" bestFit="1" customWidth="1"/>
    <col min="6" max="6" width="10" style="1" customWidth="1"/>
    <col min="7" max="7" width="9.88671875" style="1" customWidth="1"/>
    <col min="8" max="12" width="9.44140625" style="1" bestFit="1" customWidth="1"/>
    <col min="13" max="16384" width="11.33203125" style="1"/>
  </cols>
  <sheetData>
    <row r="1" spans="1:13" ht="21" x14ac:dyDescent="0.25">
      <c r="A1" s="556" t="s">
        <v>161</v>
      </c>
      <c r="B1" s="556"/>
      <c r="C1" s="556"/>
      <c r="D1" s="556"/>
      <c r="E1" s="556"/>
      <c r="F1" s="556"/>
      <c r="G1" s="556"/>
      <c r="H1" s="556"/>
      <c r="I1" s="556"/>
      <c r="J1" s="556"/>
      <c r="K1" s="556"/>
      <c r="L1" s="556"/>
    </row>
    <row r="2" spans="1:13" ht="15.6" thickBot="1" x14ac:dyDescent="0.3">
      <c r="A2" s="2"/>
      <c r="B2" s="107"/>
      <c r="C2" s="2"/>
      <c r="D2" s="107"/>
      <c r="E2" s="108"/>
      <c r="F2" s="108"/>
      <c r="G2" s="108"/>
      <c r="H2" s="108"/>
      <c r="I2" s="108"/>
      <c r="J2" s="108"/>
      <c r="K2" s="108"/>
      <c r="L2" s="108"/>
    </row>
    <row r="3" spans="1:13" ht="16.2" thickBot="1" x14ac:dyDescent="0.35">
      <c r="A3" s="2"/>
      <c r="B3" s="109"/>
      <c r="C3" s="110"/>
      <c r="D3" s="107"/>
      <c r="E3" s="620" t="s">
        <v>94</v>
      </c>
      <c r="F3" s="621"/>
      <c r="G3" s="621"/>
      <c r="H3" s="621"/>
      <c r="I3" s="621"/>
      <c r="J3" s="621"/>
      <c r="K3" s="621"/>
      <c r="L3" s="622"/>
    </row>
    <row r="4" spans="1:13" ht="16.2" thickBot="1" x14ac:dyDescent="0.3">
      <c r="A4" s="111"/>
      <c r="B4" s="111"/>
      <c r="C4" s="111"/>
      <c r="D4" s="111"/>
      <c r="E4" s="112">
        <v>7</v>
      </c>
      <c r="F4" s="113">
        <v>6</v>
      </c>
      <c r="G4" s="113">
        <v>5</v>
      </c>
      <c r="H4" s="113">
        <v>4</v>
      </c>
      <c r="I4" s="113">
        <v>3</v>
      </c>
      <c r="J4" s="113">
        <v>2.5</v>
      </c>
      <c r="K4" s="113">
        <v>2</v>
      </c>
      <c r="L4" s="114">
        <v>1</v>
      </c>
    </row>
    <row r="5" spans="1:13" ht="15.6" x14ac:dyDescent="0.3">
      <c r="A5" s="623" t="s">
        <v>83</v>
      </c>
      <c r="B5" s="624"/>
      <c r="C5" s="115"/>
      <c r="D5" s="107"/>
      <c r="E5" s="116">
        <v>365.25</v>
      </c>
      <c r="F5" s="116">
        <v>365.25</v>
      </c>
      <c r="G5" s="116">
        <v>365.25</v>
      </c>
      <c r="H5" s="116">
        <v>365.25</v>
      </c>
      <c r="I5" s="116">
        <v>365.25</v>
      </c>
      <c r="J5" s="116">
        <v>365.25</v>
      </c>
      <c r="K5" s="116">
        <v>365.25</v>
      </c>
      <c r="L5" s="116">
        <v>365.25</v>
      </c>
    </row>
    <row r="6" spans="1:13" ht="15" x14ac:dyDescent="0.25">
      <c r="A6" s="625" t="s">
        <v>84</v>
      </c>
      <c r="B6" s="625"/>
      <c r="C6" s="625"/>
      <c r="D6" s="107"/>
      <c r="E6" s="117"/>
      <c r="F6" s="117">
        <f t="shared" ref="F6:L6" si="0">F5/7</f>
        <v>52.178571428571431</v>
      </c>
      <c r="G6" s="117">
        <f t="shared" si="0"/>
        <v>52.178571428571431</v>
      </c>
      <c r="H6" s="117">
        <f t="shared" si="0"/>
        <v>52.178571428571431</v>
      </c>
      <c r="I6" s="117">
        <f t="shared" si="0"/>
        <v>52.178571428571431</v>
      </c>
      <c r="J6" s="117">
        <f t="shared" si="0"/>
        <v>52.178571428571431</v>
      </c>
      <c r="K6" s="117">
        <f t="shared" si="0"/>
        <v>52.178571428571431</v>
      </c>
      <c r="L6" s="117">
        <f t="shared" si="0"/>
        <v>52.178571428571431</v>
      </c>
    </row>
    <row r="7" spans="1:13" ht="15" x14ac:dyDescent="0.25">
      <c r="A7" s="121"/>
      <c r="B7" s="121"/>
      <c r="C7" s="121"/>
      <c r="D7" s="107"/>
      <c r="E7" s="117"/>
      <c r="F7" s="117"/>
      <c r="G7" s="117"/>
      <c r="H7" s="117"/>
      <c r="I7" s="117"/>
      <c r="J7" s="117"/>
      <c r="K7" s="117"/>
      <c r="L7" s="117"/>
    </row>
    <row r="8" spans="1:13" ht="15.6" x14ac:dyDescent="0.3">
      <c r="A8" s="119" t="s">
        <v>85</v>
      </c>
      <c r="B8" s="107"/>
      <c r="C8" s="2"/>
      <c r="D8" s="107"/>
      <c r="E8" s="117"/>
      <c r="F8" s="117"/>
      <c r="G8" s="117"/>
      <c r="H8" s="117"/>
      <c r="I8" s="117"/>
      <c r="J8" s="118"/>
      <c r="K8" s="118"/>
      <c r="L8" s="118"/>
    </row>
    <row r="9" spans="1:13" ht="15.6" x14ac:dyDescent="0.3">
      <c r="A9" s="2"/>
      <c r="B9" s="109"/>
      <c r="C9" s="119"/>
      <c r="D9" s="107"/>
      <c r="E9" s="120"/>
      <c r="F9" s="117">
        <f>$A$12</f>
        <v>5</v>
      </c>
      <c r="G9" s="117">
        <f>$A$12</f>
        <v>5</v>
      </c>
      <c r="H9" s="117"/>
      <c r="I9" s="117"/>
      <c r="J9" s="118"/>
      <c r="K9" s="118"/>
      <c r="L9" s="118"/>
    </row>
    <row r="10" spans="1:13" ht="15" x14ac:dyDescent="0.25">
      <c r="A10" s="121"/>
      <c r="B10" s="107"/>
      <c r="C10" s="121"/>
      <c r="D10" s="107"/>
      <c r="E10" s="120"/>
      <c r="F10" s="117"/>
      <c r="G10" s="117"/>
      <c r="H10" s="117"/>
      <c r="I10" s="117"/>
      <c r="J10" s="118"/>
      <c r="K10" s="118"/>
      <c r="L10" s="118"/>
    </row>
    <row r="11" spans="1:13" ht="15" x14ac:dyDescent="0.25">
      <c r="A11" s="121"/>
      <c r="B11" s="107"/>
      <c r="C11" s="121"/>
      <c r="D11" s="107"/>
      <c r="E11" s="120"/>
      <c r="F11" s="117"/>
      <c r="G11" s="117"/>
      <c r="H11" s="117"/>
      <c r="I11" s="117"/>
      <c r="J11" s="118"/>
      <c r="K11" s="118"/>
      <c r="L11" s="118"/>
    </row>
    <row r="12" spans="1:13" ht="15" x14ac:dyDescent="0.25">
      <c r="A12" s="122">
        <v>5</v>
      </c>
      <c r="B12" s="123" t="s">
        <v>20</v>
      </c>
      <c r="C12" s="123">
        <f>H4</f>
        <v>4</v>
      </c>
      <c r="D12" s="107" t="s">
        <v>86</v>
      </c>
      <c r="E12" s="118"/>
      <c r="F12" s="117"/>
      <c r="G12" s="117"/>
      <c r="H12" s="117">
        <f>A12*C12/B13</f>
        <v>4</v>
      </c>
      <c r="I12" s="117"/>
      <c r="J12" s="118"/>
      <c r="K12" s="118"/>
      <c r="L12" s="118"/>
    </row>
    <row r="13" spans="1:13" ht="15" x14ac:dyDescent="0.25">
      <c r="A13" s="115"/>
      <c r="B13" s="107">
        <v>5</v>
      </c>
      <c r="C13" s="115"/>
      <c r="D13" s="107"/>
      <c r="E13" s="117"/>
      <c r="F13" s="117"/>
      <c r="G13" s="117"/>
      <c r="H13" s="117"/>
      <c r="I13" s="118"/>
      <c r="J13" s="118"/>
      <c r="K13" s="118"/>
      <c r="L13" s="118"/>
    </row>
    <row r="14" spans="1:13" ht="15" x14ac:dyDescent="0.25">
      <c r="A14" s="115"/>
      <c r="B14" s="107"/>
      <c r="C14" s="115"/>
      <c r="D14" s="107"/>
      <c r="E14" s="117"/>
      <c r="F14" s="117"/>
      <c r="G14" s="117"/>
      <c r="H14" s="117"/>
      <c r="I14" s="117"/>
      <c r="J14" s="118"/>
      <c r="K14" s="118"/>
      <c r="L14" s="118"/>
    </row>
    <row r="15" spans="1:13" ht="15" x14ac:dyDescent="0.25">
      <c r="A15" s="123">
        <f>$A$12</f>
        <v>5</v>
      </c>
      <c r="B15" s="123" t="s">
        <v>20</v>
      </c>
      <c r="C15" s="123">
        <f>I4</f>
        <v>3</v>
      </c>
      <c r="D15" s="107" t="s">
        <v>86</v>
      </c>
      <c r="E15" s="118"/>
      <c r="F15" s="117"/>
      <c r="G15" s="117"/>
      <c r="H15" s="117"/>
      <c r="I15" s="326">
        <f>A15*C15/B16</f>
        <v>3</v>
      </c>
      <c r="J15" s="118"/>
      <c r="K15" s="118"/>
      <c r="L15" s="118"/>
      <c r="M15" s="1" t="s">
        <v>256</v>
      </c>
    </row>
    <row r="16" spans="1:13" ht="15" x14ac:dyDescent="0.25">
      <c r="A16" s="107"/>
      <c r="B16" s="107">
        <v>5</v>
      </c>
      <c r="C16" s="107"/>
      <c r="D16" s="107"/>
      <c r="E16" s="117"/>
      <c r="F16" s="117"/>
      <c r="G16" s="117"/>
      <c r="H16" s="117"/>
      <c r="I16" s="118"/>
      <c r="J16" s="118"/>
      <c r="K16" s="118"/>
      <c r="L16" s="118"/>
    </row>
    <row r="17" spans="1:13" ht="15" x14ac:dyDescent="0.25">
      <c r="A17" s="107"/>
      <c r="B17" s="107"/>
      <c r="C17" s="107"/>
      <c r="D17" s="107"/>
      <c r="E17" s="117"/>
      <c r="F17" s="117"/>
      <c r="G17" s="117"/>
      <c r="H17" s="117"/>
      <c r="I17" s="117"/>
      <c r="J17" s="118"/>
      <c r="K17" s="118"/>
      <c r="L17" s="118"/>
    </row>
    <row r="18" spans="1:13" ht="15" x14ac:dyDescent="0.25">
      <c r="A18" s="123">
        <f>$A$12</f>
        <v>5</v>
      </c>
      <c r="B18" s="123" t="s">
        <v>20</v>
      </c>
      <c r="C18" s="123">
        <f>J4</f>
        <v>2.5</v>
      </c>
      <c r="D18" s="107" t="s">
        <v>86</v>
      </c>
      <c r="E18" s="118"/>
      <c r="F18" s="117"/>
      <c r="G18" s="117"/>
      <c r="H18" s="117"/>
      <c r="I18" s="117"/>
      <c r="J18" s="327">
        <f>A18*C18/B19</f>
        <v>2.5</v>
      </c>
      <c r="K18" s="118"/>
      <c r="L18" s="118"/>
      <c r="M18" s="1" t="s">
        <v>256</v>
      </c>
    </row>
    <row r="19" spans="1:13" ht="15" x14ac:dyDescent="0.25">
      <c r="A19" s="107"/>
      <c r="B19" s="107">
        <v>5</v>
      </c>
      <c r="C19" s="107"/>
      <c r="D19" s="107"/>
      <c r="E19" s="117"/>
      <c r="F19" s="117"/>
      <c r="G19" s="117"/>
      <c r="H19" s="117"/>
      <c r="I19" s="117"/>
      <c r="J19" s="118"/>
      <c r="K19" s="118"/>
      <c r="L19" s="118"/>
    </row>
    <row r="20" spans="1:13" ht="15" x14ac:dyDescent="0.25">
      <c r="A20" s="115"/>
      <c r="B20" s="107"/>
      <c r="C20" s="115"/>
      <c r="D20" s="107"/>
      <c r="E20" s="117"/>
      <c r="F20" s="117"/>
      <c r="G20" s="117"/>
      <c r="H20" s="117"/>
      <c r="I20" s="117"/>
      <c r="J20" s="118"/>
      <c r="K20" s="118"/>
      <c r="L20" s="118"/>
    </row>
    <row r="21" spans="1:13" ht="15.6" x14ac:dyDescent="0.3">
      <c r="A21" s="626" t="s">
        <v>87</v>
      </c>
      <c r="B21" s="626"/>
      <c r="C21" s="626"/>
      <c r="D21" s="109"/>
      <c r="E21" s="117"/>
      <c r="F21" s="117"/>
      <c r="G21" s="117"/>
      <c r="H21" s="117"/>
      <c r="I21" s="117"/>
      <c r="J21" s="118"/>
      <c r="K21" s="118"/>
      <c r="L21" s="118"/>
    </row>
    <row r="22" spans="1:13" ht="15" x14ac:dyDescent="0.25">
      <c r="A22" s="328">
        <v>8</v>
      </c>
      <c r="B22" s="329" t="s">
        <v>20</v>
      </c>
      <c r="C22" s="329">
        <v>7</v>
      </c>
      <c r="D22" s="330" t="s">
        <v>86</v>
      </c>
      <c r="E22" s="331">
        <f>A22*C22/B23</f>
        <v>8</v>
      </c>
      <c r="F22" s="331"/>
      <c r="G22" s="331"/>
      <c r="H22" s="331"/>
      <c r="I22" s="331"/>
      <c r="J22" s="332"/>
      <c r="K22" s="332"/>
      <c r="L22" s="332"/>
    </row>
    <row r="23" spans="1:13" ht="15" x14ac:dyDescent="0.25">
      <c r="A23" s="330"/>
      <c r="B23" s="330">
        <v>7</v>
      </c>
      <c r="C23" s="330"/>
      <c r="D23" s="330"/>
      <c r="E23" s="331"/>
      <c r="F23" s="331"/>
      <c r="G23" s="331"/>
      <c r="H23" s="331"/>
      <c r="I23" s="331"/>
      <c r="J23" s="332"/>
      <c r="K23" s="332"/>
      <c r="L23" s="332"/>
    </row>
    <row r="24" spans="1:13" ht="15" x14ac:dyDescent="0.25">
      <c r="A24" s="333"/>
      <c r="B24" s="330"/>
      <c r="C24" s="333"/>
      <c r="D24" s="330"/>
      <c r="E24" s="331"/>
      <c r="F24" s="331"/>
      <c r="G24" s="331"/>
      <c r="H24" s="331"/>
      <c r="I24" s="331"/>
      <c r="J24" s="332"/>
      <c r="K24" s="332"/>
      <c r="L24" s="332"/>
    </row>
    <row r="25" spans="1:13" ht="15" x14ac:dyDescent="0.25">
      <c r="A25" s="328">
        <v>8</v>
      </c>
      <c r="B25" s="329" t="s">
        <v>20</v>
      </c>
      <c r="C25" s="329">
        <f>F4</f>
        <v>6</v>
      </c>
      <c r="D25" s="330" t="s">
        <v>86</v>
      </c>
      <c r="E25" s="332"/>
      <c r="F25" s="331">
        <f>A25*C25/B26</f>
        <v>6.8571428571428568</v>
      </c>
      <c r="G25" s="331"/>
      <c r="H25" s="331"/>
      <c r="I25" s="331"/>
      <c r="J25" s="332"/>
      <c r="K25" s="332"/>
      <c r="L25" s="332"/>
    </row>
    <row r="26" spans="1:13" ht="15" x14ac:dyDescent="0.25">
      <c r="A26" s="330"/>
      <c r="B26" s="330">
        <v>7</v>
      </c>
      <c r="C26" s="330"/>
      <c r="D26" s="330"/>
      <c r="E26" s="331"/>
      <c r="F26" s="331"/>
      <c r="G26" s="331"/>
      <c r="H26" s="331"/>
      <c r="I26" s="331"/>
      <c r="J26" s="332"/>
      <c r="K26" s="332"/>
      <c r="L26" s="332"/>
    </row>
    <row r="27" spans="1:13" ht="15" x14ac:dyDescent="0.25">
      <c r="A27" s="330"/>
      <c r="B27" s="330"/>
      <c r="C27" s="330"/>
      <c r="D27" s="330"/>
      <c r="E27" s="331"/>
      <c r="F27" s="331"/>
      <c r="G27" s="331"/>
      <c r="H27" s="331"/>
      <c r="I27" s="331"/>
      <c r="J27" s="332"/>
      <c r="K27" s="332"/>
      <c r="L27" s="332"/>
    </row>
    <row r="28" spans="1:13" ht="15" x14ac:dyDescent="0.25">
      <c r="A28" s="329">
        <f>$A$25</f>
        <v>8</v>
      </c>
      <c r="B28" s="329" t="s">
        <v>20</v>
      </c>
      <c r="C28" s="329">
        <f>G4</f>
        <v>5</v>
      </c>
      <c r="D28" s="330" t="s">
        <v>86</v>
      </c>
      <c r="E28" s="331"/>
      <c r="F28" s="331"/>
      <c r="G28" s="331">
        <f>A28*C28/B29</f>
        <v>5.7142857142857144</v>
      </c>
      <c r="H28" s="331"/>
      <c r="I28" s="331"/>
      <c r="J28" s="332"/>
      <c r="K28" s="332"/>
      <c r="L28" s="332"/>
    </row>
    <row r="29" spans="1:13" ht="15" x14ac:dyDescent="0.25">
      <c r="A29" s="330"/>
      <c r="B29" s="330">
        <v>7</v>
      </c>
      <c r="C29" s="330"/>
      <c r="D29" s="330"/>
      <c r="E29" s="331"/>
      <c r="F29" s="331"/>
      <c r="G29" s="331"/>
      <c r="H29" s="331"/>
      <c r="I29" s="331"/>
      <c r="J29" s="332"/>
      <c r="K29" s="332"/>
      <c r="L29" s="332"/>
    </row>
    <row r="30" spans="1:13" ht="15" x14ac:dyDescent="0.25">
      <c r="A30" s="330"/>
      <c r="B30" s="330"/>
      <c r="C30" s="330"/>
      <c r="D30" s="330"/>
      <c r="E30" s="331"/>
      <c r="F30" s="331"/>
      <c r="G30" s="331"/>
      <c r="H30" s="331"/>
      <c r="I30" s="331"/>
      <c r="J30" s="332"/>
      <c r="K30" s="332"/>
      <c r="L30" s="332"/>
    </row>
    <row r="31" spans="1:13" ht="15" x14ac:dyDescent="0.25">
      <c r="A31" s="329">
        <f>$A$25</f>
        <v>8</v>
      </c>
      <c r="B31" s="329" t="s">
        <v>20</v>
      </c>
      <c r="C31" s="329">
        <f>H4</f>
        <v>4</v>
      </c>
      <c r="D31" s="330" t="s">
        <v>86</v>
      </c>
      <c r="E31" s="331"/>
      <c r="F31" s="331"/>
      <c r="G31" s="331"/>
      <c r="H31" s="331">
        <f>A31*C31/B32</f>
        <v>4.5714285714285712</v>
      </c>
      <c r="I31" s="331"/>
      <c r="J31" s="332"/>
      <c r="K31" s="332"/>
      <c r="L31" s="332"/>
    </row>
    <row r="32" spans="1:13" ht="15" x14ac:dyDescent="0.25">
      <c r="A32" s="330"/>
      <c r="B32" s="330">
        <v>7</v>
      </c>
      <c r="C32" s="330"/>
      <c r="D32" s="330"/>
      <c r="E32" s="331"/>
      <c r="F32" s="331"/>
      <c r="G32" s="331"/>
      <c r="H32" s="331"/>
      <c r="I32" s="331"/>
      <c r="J32" s="332"/>
      <c r="K32" s="332"/>
      <c r="L32" s="332"/>
    </row>
    <row r="33" spans="1:13" ht="15" x14ac:dyDescent="0.25">
      <c r="A33" s="330"/>
      <c r="B33" s="330"/>
      <c r="C33" s="330"/>
      <c r="D33" s="330"/>
      <c r="E33" s="331"/>
      <c r="F33" s="331"/>
      <c r="G33" s="331"/>
      <c r="H33" s="331"/>
      <c r="I33" s="331"/>
      <c r="J33" s="332"/>
      <c r="K33" s="332"/>
      <c r="L33" s="332"/>
    </row>
    <row r="34" spans="1:13" ht="15" x14ac:dyDescent="0.25">
      <c r="A34" s="329">
        <f>$A$25</f>
        <v>8</v>
      </c>
      <c r="B34" s="329" t="s">
        <v>20</v>
      </c>
      <c r="C34" s="329">
        <f>I4</f>
        <v>3</v>
      </c>
      <c r="D34" s="330" t="s">
        <v>86</v>
      </c>
      <c r="E34" s="331"/>
      <c r="F34" s="331"/>
      <c r="G34" s="331"/>
      <c r="H34" s="331"/>
      <c r="I34" s="334">
        <f>A34*C34/B35</f>
        <v>3.4285714285714284</v>
      </c>
      <c r="J34" s="332"/>
      <c r="K34" s="332"/>
      <c r="L34" s="332"/>
      <c r="M34" s="1" t="s">
        <v>256</v>
      </c>
    </row>
    <row r="35" spans="1:13" ht="15" x14ac:dyDescent="0.25">
      <c r="A35" s="330"/>
      <c r="B35" s="330">
        <v>7</v>
      </c>
      <c r="C35" s="330"/>
      <c r="D35" s="330"/>
      <c r="E35" s="331"/>
      <c r="F35" s="331"/>
      <c r="G35" s="331"/>
      <c r="H35" s="331"/>
      <c r="I35" s="331"/>
      <c r="J35" s="332"/>
      <c r="K35" s="332"/>
      <c r="L35" s="332"/>
    </row>
    <row r="36" spans="1:13" ht="15" x14ac:dyDescent="0.25">
      <c r="A36" s="330"/>
      <c r="B36" s="330"/>
      <c r="C36" s="330"/>
      <c r="D36" s="330"/>
      <c r="E36" s="331"/>
      <c r="F36" s="331"/>
      <c r="G36" s="331"/>
      <c r="H36" s="331"/>
      <c r="I36" s="331"/>
      <c r="J36" s="332"/>
      <c r="K36" s="332"/>
      <c r="L36" s="332"/>
    </row>
    <row r="37" spans="1:13" ht="15" x14ac:dyDescent="0.25">
      <c r="A37" s="329">
        <f>$A$25</f>
        <v>8</v>
      </c>
      <c r="B37" s="329" t="s">
        <v>20</v>
      </c>
      <c r="C37" s="329">
        <f>J4</f>
        <v>2.5</v>
      </c>
      <c r="D37" s="330" t="s">
        <v>86</v>
      </c>
      <c r="E37" s="331"/>
      <c r="F37" s="331"/>
      <c r="G37" s="331"/>
      <c r="H37" s="331"/>
      <c r="I37" s="331"/>
      <c r="J37" s="334">
        <f>A37*C37/B38</f>
        <v>2.8571428571428572</v>
      </c>
      <c r="K37" s="332"/>
      <c r="L37" s="332"/>
      <c r="M37" s="1" t="s">
        <v>256</v>
      </c>
    </row>
    <row r="38" spans="1:13" ht="15" x14ac:dyDescent="0.25">
      <c r="A38" s="330"/>
      <c r="B38" s="330">
        <v>7</v>
      </c>
      <c r="C38" s="330"/>
      <c r="D38" s="330"/>
      <c r="E38" s="331"/>
      <c r="F38" s="331"/>
      <c r="G38" s="331"/>
      <c r="H38" s="331"/>
      <c r="I38" s="331"/>
      <c r="J38" s="332"/>
      <c r="K38" s="335">
        <f>A25*2/7</f>
        <v>2.2857142857142856</v>
      </c>
      <c r="L38" s="335">
        <f>A25*1/7</f>
        <v>1.1428571428571428</v>
      </c>
      <c r="M38" s="1" t="s">
        <v>256</v>
      </c>
    </row>
    <row r="39" spans="1:13" ht="15.6" x14ac:dyDescent="0.3">
      <c r="A39" s="336" t="s">
        <v>88</v>
      </c>
      <c r="B39" s="337"/>
      <c r="C39" s="338"/>
      <c r="D39" s="339"/>
      <c r="E39" s="340"/>
      <c r="F39" s="340">
        <f>SUM(F8:F38)</f>
        <v>11.857142857142858</v>
      </c>
      <c r="G39" s="340">
        <f t="shared" ref="G39:H39" si="1">SUM(G8:G38)</f>
        <v>10.714285714285715</v>
      </c>
      <c r="H39" s="340">
        <f t="shared" si="1"/>
        <v>8.5714285714285712</v>
      </c>
      <c r="I39" s="340">
        <v>0</v>
      </c>
      <c r="J39" s="340">
        <v>0</v>
      </c>
      <c r="K39" s="340">
        <v>0</v>
      </c>
      <c r="L39" s="341">
        <v>0</v>
      </c>
    </row>
    <row r="40" spans="1:13" ht="15" x14ac:dyDescent="0.25">
      <c r="A40" s="333"/>
      <c r="B40" s="330"/>
      <c r="C40" s="333"/>
      <c r="D40" s="330"/>
      <c r="E40" s="331"/>
      <c r="F40" s="331"/>
      <c r="G40" s="331"/>
      <c r="H40" s="331"/>
      <c r="I40" s="331"/>
      <c r="J40" s="332"/>
      <c r="K40" s="332"/>
      <c r="L40" s="332"/>
    </row>
    <row r="41" spans="1:13" ht="15.6" x14ac:dyDescent="0.3">
      <c r="A41" s="616" t="s">
        <v>89</v>
      </c>
      <c r="B41" s="616"/>
      <c r="C41" s="617"/>
      <c r="D41" s="330"/>
      <c r="E41" s="331"/>
      <c r="F41" s="331"/>
      <c r="G41" s="331"/>
      <c r="H41" s="331"/>
      <c r="I41" s="331"/>
      <c r="J41" s="332"/>
      <c r="K41" s="332"/>
      <c r="L41" s="332"/>
    </row>
    <row r="42" spans="1:13" ht="15.6" x14ac:dyDescent="0.3">
      <c r="A42" s="342"/>
      <c r="B42" s="343"/>
      <c r="C42" s="333"/>
      <c r="D42" s="330"/>
      <c r="E42" s="331"/>
      <c r="F42" s="331"/>
      <c r="G42" s="331"/>
      <c r="H42" s="331"/>
      <c r="I42" s="331"/>
      <c r="J42" s="332"/>
      <c r="K42" s="332"/>
      <c r="L42" s="332"/>
    </row>
    <row r="43" spans="1:13" ht="15" x14ac:dyDescent="0.25">
      <c r="A43" s="330">
        <v>1</v>
      </c>
      <c r="B43" s="330" t="s">
        <v>20</v>
      </c>
      <c r="C43" s="344">
        <f>F6</f>
        <v>52.178571428571431</v>
      </c>
      <c r="D43" s="330" t="s">
        <v>86</v>
      </c>
      <c r="E43" s="331"/>
      <c r="F43" s="331"/>
      <c r="G43" s="331">
        <f>A43*C43</f>
        <v>52.178571428571431</v>
      </c>
      <c r="H43" s="331"/>
      <c r="I43" s="331"/>
      <c r="J43" s="332"/>
      <c r="K43" s="332"/>
      <c r="L43" s="332"/>
    </row>
    <row r="44" spans="1:13" ht="15" x14ac:dyDescent="0.25">
      <c r="A44" s="330">
        <v>2</v>
      </c>
      <c r="B44" s="330" t="s">
        <v>20</v>
      </c>
      <c r="C44" s="344">
        <f>F6</f>
        <v>52.178571428571431</v>
      </c>
      <c r="D44" s="330" t="s">
        <v>86</v>
      </c>
      <c r="E44" s="331"/>
      <c r="F44" s="331"/>
      <c r="G44" s="331"/>
      <c r="H44" s="331">
        <f>A44*C44</f>
        <v>104.35714285714286</v>
      </c>
      <c r="I44" s="331"/>
      <c r="J44" s="332"/>
      <c r="K44" s="332"/>
      <c r="L44" s="332"/>
    </row>
    <row r="45" spans="1:13" ht="15" x14ac:dyDescent="0.25">
      <c r="A45" s="330">
        <v>3</v>
      </c>
      <c r="B45" s="330" t="s">
        <v>20</v>
      </c>
      <c r="C45" s="344">
        <f>F6</f>
        <v>52.178571428571431</v>
      </c>
      <c r="D45" s="330" t="s">
        <v>86</v>
      </c>
      <c r="E45" s="331"/>
      <c r="F45" s="331"/>
      <c r="G45" s="331"/>
      <c r="H45" s="331"/>
      <c r="I45" s="331">
        <f>A45*C45</f>
        <v>156.53571428571428</v>
      </c>
      <c r="J45" s="332"/>
      <c r="K45" s="332"/>
      <c r="L45" s="332"/>
    </row>
    <row r="46" spans="1:13" ht="15" x14ac:dyDescent="0.25">
      <c r="A46" s="330">
        <v>3.5</v>
      </c>
      <c r="B46" s="330" t="s">
        <v>20</v>
      </c>
      <c r="C46" s="344">
        <f>F6</f>
        <v>52.178571428571431</v>
      </c>
      <c r="D46" s="330" t="s">
        <v>86</v>
      </c>
      <c r="E46" s="331"/>
      <c r="F46" s="331"/>
      <c r="G46" s="331"/>
      <c r="H46" s="331"/>
      <c r="I46" s="331"/>
      <c r="J46" s="331">
        <f>A46*C46</f>
        <v>182.625</v>
      </c>
      <c r="K46" s="332"/>
      <c r="L46" s="332"/>
    </row>
    <row r="47" spans="1:13" ht="15" x14ac:dyDescent="0.25">
      <c r="A47" s="330">
        <v>4</v>
      </c>
      <c r="B47" s="330" t="s">
        <v>20</v>
      </c>
      <c r="C47" s="344">
        <f>F6</f>
        <v>52.178571428571431</v>
      </c>
      <c r="D47" s="330" t="s">
        <v>86</v>
      </c>
      <c r="E47" s="331"/>
      <c r="F47" s="331"/>
      <c r="G47" s="331"/>
      <c r="H47" s="331"/>
      <c r="I47" s="331"/>
      <c r="J47" s="332"/>
      <c r="K47" s="331">
        <f>A47*C47</f>
        <v>208.71428571428572</v>
      </c>
      <c r="L47" s="332"/>
    </row>
    <row r="48" spans="1:13" ht="15" x14ac:dyDescent="0.25">
      <c r="A48" s="330">
        <v>5</v>
      </c>
      <c r="B48" s="330" t="s">
        <v>20</v>
      </c>
      <c r="C48" s="344">
        <f>F6</f>
        <v>52.178571428571431</v>
      </c>
      <c r="D48" s="330" t="s">
        <v>86</v>
      </c>
      <c r="E48" s="332"/>
      <c r="F48" s="332"/>
      <c r="G48" s="332"/>
      <c r="H48" s="332"/>
      <c r="I48" s="332"/>
      <c r="J48" s="332"/>
      <c r="K48" s="332"/>
      <c r="L48" s="331">
        <f>A48*C48</f>
        <v>260.89285714285717</v>
      </c>
    </row>
    <row r="49" spans="1:12" ht="15" x14ac:dyDescent="0.25">
      <c r="A49" s="330"/>
      <c r="B49" s="330"/>
      <c r="C49" s="345"/>
      <c r="D49" s="330"/>
      <c r="E49" s="332"/>
      <c r="F49" s="332"/>
      <c r="G49" s="332"/>
      <c r="H49" s="332"/>
      <c r="I49" s="332"/>
      <c r="J49" s="332"/>
      <c r="K49" s="332"/>
      <c r="L49" s="331"/>
    </row>
    <row r="50" spans="1:12" ht="15" x14ac:dyDescent="0.25">
      <c r="A50" s="346"/>
      <c r="B50" s="330"/>
      <c r="C50" s="346"/>
      <c r="D50" s="330"/>
      <c r="E50" s="332"/>
      <c r="F50" s="332"/>
      <c r="G50" s="332"/>
      <c r="H50" s="332"/>
      <c r="I50" s="332"/>
      <c r="J50" s="332"/>
      <c r="K50" s="332"/>
      <c r="L50" s="332"/>
    </row>
    <row r="51" spans="1:12" ht="15.6" x14ac:dyDescent="0.3">
      <c r="A51" s="336" t="s">
        <v>90</v>
      </c>
      <c r="B51" s="337"/>
      <c r="C51" s="347"/>
      <c r="D51" s="339"/>
      <c r="E51" s="348">
        <f>E5-E6-E39</f>
        <v>365.25</v>
      </c>
      <c r="F51" s="348">
        <f>F5-F6-F39</f>
        <v>301.21428571428572</v>
      </c>
      <c r="G51" s="348">
        <f>G5-G6-G39-G43</f>
        <v>250.17857142857139</v>
      </c>
      <c r="H51" s="348">
        <f>H5-H6-H39-H44</f>
        <v>200.14285714285714</v>
      </c>
      <c r="I51" s="348">
        <f>I5-I6-I39-I45</f>
        <v>156.53571428571428</v>
      </c>
      <c r="J51" s="348">
        <f>J5-J6-J39-J46</f>
        <v>130.44642857142856</v>
      </c>
      <c r="K51" s="348">
        <f>K5-K6-K39-K47</f>
        <v>104.35714285714283</v>
      </c>
      <c r="L51" s="349">
        <f>L5-L6-L39-L48</f>
        <v>52.178571428571388</v>
      </c>
    </row>
    <row r="52" spans="1:12" ht="15.6" x14ac:dyDescent="0.3">
      <c r="A52" s="450" t="s">
        <v>534</v>
      </c>
      <c r="B52" s="451"/>
      <c r="C52" s="452"/>
      <c r="D52" s="453"/>
      <c r="E52" s="454">
        <f>E51</f>
        <v>365.25</v>
      </c>
      <c r="F52" s="454">
        <f>F51-2*(6/7)</f>
        <v>299.5</v>
      </c>
      <c r="G52" s="454">
        <f>G51-2*(5/7)</f>
        <v>248.74999999999997</v>
      </c>
      <c r="H52" s="454">
        <f>H51-2*(4/7)</f>
        <v>199</v>
      </c>
      <c r="I52" s="454">
        <f>I51-2*(3/7)</f>
        <v>155.67857142857142</v>
      </c>
      <c r="J52" s="454">
        <f>J51-2*(2.5/7)</f>
        <v>129.73214285714283</v>
      </c>
      <c r="K52" s="454">
        <f>K51</f>
        <v>104.35714285714283</v>
      </c>
      <c r="L52" s="454">
        <f>L51</f>
        <v>52.178571428571388</v>
      </c>
    </row>
    <row r="53" spans="1:12" ht="15" customHeight="1" x14ac:dyDescent="0.25">
      <c r="A53" s="350"/>
      <c r="B53" s="351"/>
      <c r="C53" s="350"/>
      <c r="D53" s="351"/>
      <c r="E53" s="476"/>
      <c r="F53" s="618" t="s">
        <v>533</v>
      </c>
      <c r="G53" s="618"/>
      <c r="H53" s="618"/>
      <c r="I53" s="619" t="s">
        <v>258</v>
      </c>
      <c r="J53" s="619"/>
      <c r="K53" s="619"/>
      <c r="L53" s="619"/>
    </row>
    <row r="54" spans="1:12" x14ac:dyDescent="0.25">
      <c r="A54" s="352"/>
      <c r="B54" s="352"/>
      <c r="C54" s="352"/>
      <c r="D54" s="352"/>
      <c r="E54" s="352"/>
      <c r="F54" s="352"/>
      <c r="G54" s="353">
        <f>G51*3/5</f>
        <v>150.10714285714283</v>
      </c>
      <c r="H54" s="352"/>
      <c r="I54" s="352"/>
      <c r="J54" s="352"/>
      <c r="K54" s="352"/>
      <c r="L54" s="352"/>
    </row>
    <row r="55" spans="1:12" x14ac:dyDescent="0.25">
      <c r="A55" s="352"/>
      <c r="B55" s="352"/>
      <c r="C55" s="352"/>
      <c r="D55" s="352"/>
      <c r="E55" s="352"/>
      <c r="F55" s="352"/>
      <c r="G55" s="353">
        <f>G51*1/5</f>
        <v>50.035714285714278</v>
      </c>
      <c r="H55" s="352"/>
      <c r="I55" s="352"/>
      <c r="J55" s="352"/>
      <c r="K55" s="352"/>
      <c r="L55" s="352"/>
    </row>
    <row r="56" spans="1:12" x14ac:dyDescent="0.25">
      <c r="A56" s="352"/>
      <c r="B56" s="352"/>
      <c r="C56" s="352"/>
      <c r="D56" s="352"/>
      <c r="E56" s="354" t="s">
        <v>259</v>
      </c>
      <c r="F56" s="354" t="s">
        <v>260</v>
      </c>
      <c r="G56" s="354" t="s">
        <v>261</v>
      </c>
      <c r="H56" s="354" t="s">
        <v>262</v>
      </c>
      <c r="I56" s="354" t="s">
        <v>263</v>
      </c>
      <c r="J56" s="354" t="s">
        <v>264</v>
      </c>
      <c r="K56" s="354" t="s">
        <v>265</v>
      </c>
      <c r="L56" s="354" t="s">
        <v>266</v>
      </c>
    </row>
    <row r="57" spans="1:12" x14ac:dyDescent="0.25">
      <c r="A57" s="355" t="s">
        <v>267</v>
      </c>
      <c r="B57" s="356"/>
      <c r="C57" s="357" t="s">
        <v>268</v>
      </c>
      <c r="D57" s="357"/>
      <c r="E57" s="358"/>
      <c r="F57" s="358"/>
      <c r="G57" s="358"/>
      <c r="H57" s="358"/>
      <c r="I57" s="358"/>
      <c r="J57" s="358"/>
      <c r="K57" s="358">
        <v>1</v>
      </c>
      <c r="L57" s="359">
        <f>SUM(E57:K57)</f>
        <v>1</v>
      </c>
    </row>
    <row r="58" spans="1:12" x14ac:dyDescent="0.25">
      <c r="A58" s="352"/>
      <c r="B58" s="352"/>
      <c r="C58" s="357" t="s">
        <v>269</v>
      </c>
      <c r="D58" s="357"/>
      <c r="E58" s="358"/>
      <c r="F58" s="358"/>
      <c r="G58" s="358"/>
      <c r="H58" s="358"/>
      <c r="I58" s="358"/>
      <c r="J58" s="358"/>
      <c r="K58" s="358">
        <v>1</v>
      </c>
      <c r="L58" s="359">
        <f t="shared" ref="L58:L72" si="2">SUM(E58:K58)</f>
        <v>1</v>
      </c>
    </row>
    <row r="59" spans="1:12" x14ac:dyDescent="0.25">
      <c r="A59" s="352"/>
      <c r="B59" s="352"/>
      <c r="C59" s="357" t="s">
        <v>270</v>
      </c>
      <c r="D59" s="357"/>
      <c r="E59" s="358">
        <v>1</v>
      </c>
      <c r="F59" s="358"/>
      <c r="G59" s="358"/>
      <c r="H59" s="358"/>
      <c r="I59" s="358"/>
      <c r="J59" s="358"/>
      <c r="K59" s="358"/>
      <c r="L59" s="359">
        <f t="shared" si="2"/>
        <v>1</v>
      </c>
    </row>
    <row r="60" spans="1:12" x14ac:dyDescent="0.25">
      <c r="A60" s="352"/>
      <c r="B60" s="352"/>
      <c r="C60" s="357" t="s">
        <v>271</v>
      </c>
      <c r="D60" s="357"/>
      <c r="E60" s="358">
        <v>1</v>
      </c>
      <c r="F60" s="358"/>
      <c r="G60" s="358"/>
      <c r="H60" s="358"/>
      <c r="I60" s="358"/>
      <c r="J60" s="358"/>
      <c r="K60" s="358"/>
      <c r="L60" s="359">
        <f t="shared" si="2"/>
        <v>1</v>
      </c>
    </row>
    <row r="61" spans="1:12" x14ac:dyDescent="0.25">
      <c r="A61" s="352"/>
      <c r="B61" s="352"/>
      <c r="C61" s="357" t="s">
        <v>272</v>
      </c>
      <c r="D61" s="357"/>
      <c r="E61" s="358"/>
      <c r="F61" s="358"/>
      <c r="G61" s="358"/>
      <c r="H61" s="358"/>
      <c r="I61" s="358">
        <v>1</v>
      </c>
      <c r="J61" s="358"/>
      <c r="K61" s="358"/>
      <c r="L61" s="359">
        <f t="shared" si="2"/>
        <v>1</v>
      </c>
    </row>
    <row r="62" spans="1:12" x14ac:dyDescent="0.25">
      <c r="A62" s="352"/>
      <c r="B62" s="352"/>
      <c r="C62" s="357" t="s">
        <v>273</v>
      </c>
      <c r="D62" s="357"/>
      <c r="E62" s="358"/>
      <c r="F62" s="358"/>
      <c r="G62" s="358"/>
      <c r="H62" s="358">
        <v>1</v>
      </c>
      <c r="I62" s="358"/>
      <c r="J62" s="358"/>
      <c r="K62" s="358"/>
      <c r="L62" s="359">
        <f t="shared" si="2"/>
        <v>1</v>
      </c>
    </row>
    <row r="63" spans="1:12" x14ac:dyDescent="0.25">
      <c r="A63" s="352"/>
      <c r="B63" s="352"/>
      <c r="C63" s="357" t="s">
        <v>274</v>
      </c>
      <c r="D63" s="357"/>
      <c r="E63" s="358"/>
      <c r="F63" s="358"/>
      <c r="G63" s="358"/>
      <c r="H63" s="358">
        <v>1</v>
      </c>
      <c r="I63" s="358"/>
      <c r="J63" s="358"/>
      <c r="K63" s="358"/>
      <c r="L63" s="359">
        <f t="shared" si="2"/>
        <v>1</v>
      </c>
    </row>
    <row r="64" spans="1:12" x14ac:dyDescent="0.25">
      <c r="A64" s="352"/>
      <c r="B64" s="352"/>
      <c r="C64" s="357" t="s">
        <v>275</v>
      </c>
      <c r="D64" s="357"/>
      <c r="E64" s="358">
        <f>1/7</f>
        <v>0.14285714285714285</v>
      </c>
      <c r="F64" s="358">
        <f t="shared" ref="F64:K71" si="3">1/7</f>
        <v>0.14285714285714285</v>
      </c>
      <c r="G64" s="358">
        <f t="shared" si="3"/>
        <v>0.14285714285714285</v>
      </c>
      <c r="H64" s="358">
        <f t="shared" si="3"/>
        <v>0.14285714285714285</v>
      </c>
      <c r="I64" s="358">
        <f t="shared" si="3"/>
        <v>0.14285714285714285</v>
      </c>
      <c r="J64" s="358">
        <f t="shared" si="3"/>
        <v>0.14285714285714285</v>
      </c>
      <c r="K64" s="358">
        <f t="shared" si="3"/>
        <v>0.14285714285714285</v>
      </c>
      <c r="L64" s="359">
        <f t="shared" si="2"/>
        <v>0.99999999999999978</v>
      </c>
    </row>
    <row r="65" spans="1:12" x14ac:dyDescent="0.25">
      <c r="A65" s="352"/>
      <c r="B65" s="352"/>
      <c r="C65" s="357" t="s">
        <v>276</v>
      </c>
      <c r="D65" s="357"/>
      <c r="E65" s="358">
        <f>1/7</f>
        <v>0.14285714285714285</v>
      </c>
      <c r="F65" s="358">
        <f t="shared" si="3"/>
        <v>0.14285714285714285</v>
      </c>
      <c r="G65" s="358">
        <f t="shared" si="3"/>
        <v>0.14285714285714285</v>
      </c>
      <c r="H65" s="358">
        <f t="shared" si="3"/>
        <v>0.14285714285714285</v>
      </c>
      <c r="I65" s="358">
        <f t="shared" si="3"/>
        <v>0.14285714285714285</v>
      </c>
      <c r="J65" s="358">
        <f t="shared" si="3"/>
        <v>0.14285714285714285</v>
      </c>
      <c r="K65" s="358">
        <f t="shared" si="3"/>
        <v>0.14285714285714285</v>
      </c>
      <c r="L65" s="359">
        <f t="shared" si="2"/>
        <v>0.99999999999999978</v>
      </c>
    </row>
    <row r="66" spans="1:12" x14ac:dyDescent="0.25">
      <c r="A66" s="352"/>
      <c r="B66" s="352"/>
      <c r="C66" s="360" t="s">
        <v>277</v>
      </c>
      <c r="D66" s="357"/>
      <c r="E66" s="358">
        <f t="shared" ref="E66:E71" si="4">1/7</f>
        <v>0.14285714285714285</v>
      </c>
      <c r="F66" s="358">
        <f t="shared" si="3"/>
        <v>0.14285714285714285</v>
      </c>
      <c r="G66" s="358">
        <f t="shared" si="3"/>
        <v>0.14285714285714285</v>
      </c>
      <c r="H66" s="358">
        <f t="shared" si="3"/>
        <v>0.14285714285714285</v>
      </c>
      <c r="I66" s="358">
        <f t="shared" si="3"/>
        <v>0.14285714285714285</v>
      </c>
      <c r="J66" s="358">
        <f t="shared" si="3"/>
        <v>0.14285714285714285</v>
      </c>
      <c r="K66" s="358">
        <f t="shared" si="3"/>
        <v>0.14285714285714285</v>
      </c>
      <c r="L66" s="359">
        <f t="shared" si="2"/>
        <v>0.99999999999999978</v>
      </c>
    </row>
    <row r="67" spans="1:12" x14ac:dyDescent="0.25">
      <c r="A67" s="352"/>
      <c r="B67" s="352"/>
      <c r="C67" s="360" t="s">
        <v>278</v>
      </c>
      <c r="D67" s="357"/>
      <c r="E67" s="358">
        <f t="shared" si="4"/>
        <v>0.14285714285714285</v>
      </c>
      <c r="F67" s="358">
        <f t="shared" si="3"/>
        <v>0.14285714285714285</v>
      </c>
      <c r="G67" s="358">
        <f t="shared" si="3"/>
        <v>0.14285714285714285</v>
      </c>
      <c r="H67" s="358">
        <f t="shared" si="3"/>
        <v>0.14285714285714285</v>
      </c>
      <c r="I67" s="358">
        <f t="shared" si="3"/>
        <v>0.14285714285714285</v>
      </c>
      <c r="J67" s="358">
        <f t="shared" si="3"/>
        <v>0.14285714285714285</v>
      </c>
      <c r="K67" s="358">
        <f t="shared" si="3"/>
        <v>0.14285714285714285</v>
      </c>
      <c r="L67" s="359">
        <f t="shared" si="2"/>
        <v>0.99999999999999978</v>
      </c>
    </row>
    <row r="68" spans="1:12" x14ac:dyDescent="0.25">
      <c r="A68" s="352"/>
      <c r="B68" s="352"/>
      <c r="C68" s="360" t="s">
        <v>279</v>
      </c>
      <c r="D68" s="357"/>
      <c r="E68" s="358">
        <f t="shared" si="4"/>
        <v>0.14285714285714285</v>
      </c>
      <c r="F68" s="358">
        <f t="shared" si="3"/>
        <v>0.14285714285714285</v>
      </c>
      <c r="G68" s="358">
        <f t="shared" si="3"/>
        <v>0.14285714285714285</v>
      </c>
      <c r="H68" s="358">
        <f t="shared" si="3"/>
        <v>0.14285714285714285</v>
      </c>
      <c r="I68" s="358">
        <f t="shared" si="3"/>
        <v>0.14285714285714285</v>
      </c>
      <c r="J68" s="358">
        <f t="shared" si="3"/>
        <v>0.14285714285714285</v>
      </c>
      <c r="K68" s="358">
        <f t="shared" si="3"/>
        <v>0.14285714285714285</v>
      </c>
      <c r="L68" s="359">
        <f t="shared" si="2"/>
        <v>0.99999999999999978</v>
      </c>
    </row>
    <row r="69" spans="1:12" x14ac:dyDescent="0.25">
      <c r="A69" s="352"/>
      <c r="B69" s="352"/>
      <c r="C69" s="357" t="s">
        <v>280</v>
      </c>
      <c r="D69" s="357"/>
      <c r="E69" s="358">
        <f t="shared" si="4"/>
        <v>0.14285714285714285</v>
      </c>
      <c r="F69" s="358">
        <f t="shared" si="3"/>
        <v>0.14285714285714285</v>
      </c>
      <c r="G69" s="358">
        <f t="shared" si="3"/>
        <v>0.14285714285714285</v>
      </c>
      <c r="H69" s="358">
        <f t="shared" si="3"/>
        <v>0.14285714285714285</v>
      </c>
      <c r="I69" s="358">
        <f t="shared" si="3"/>
        <v>0.14285714285714285</v>
      </c>
      <c r="J69" s="358">
        <f t="shared" si="3"/>
        <v>0.14285714285714285</v>
      </c>
      <c r="K69" s="358">
        <f t="shared" si="3"/>
        <v>0.14285714285714285</v>
      </c>
      <c r="L69" s="359">
        <f t="shared" si="2"/>
        <v>0.99999999999999978</v>
      </c>
    </row>
    <row r="70" spans="1:12" x14ac:dyDescent="0.25">
      <c r="A70" s="352"/>
      <c r="B70" s="352"/>
      <c r="C70" s="357" t="s">
        <v>281</v>
      </c>
      <c r="D70" s="357"/>
      <c r="E70" s="358">
        <f t="shared" si="4"/>
        <v>0.14285714285714285</v>
      </c>
      <c r="F70" s="358">
        <f t="shared" si="3"/>
        <v>0.14285714285714285</v>
      </c>
      <c r="G70" s="358">
        <f t="shared" si="3"/>
        <v>0.14285714285714285</v>
      </c>
      <c r="H70" s="358">
        <f t="shared" si="3"/>
        <v>0.14285714285714285</v>
      </c>
      <c r="I70" s="358">
        <f t="shared" si="3"/>
        <v>0.14285714285714285</v>
      </c>
      <c r="J70" s="358">
        <f t="shared" si="3"/>
        <v>0.14285714285714285</v>
      </c>
      <c r="K70" s="358">
        <f t="shared" si="3"/>
        <v>0.14285714285714285</v>
      </c>
      <c r="L70" s="359">
        <f t="shared" si="2"/>
        <v>0.99999999999999978</v>
      </c>
    </row>
    <row r="71" spans="1:12" x14ac:dyDescent="0.25">
      <c r="A71" s="352"/>
      <c r="B71" s="352"/>
      <c r="C71" s="357" t="s">
        <v>282</v>
      </c>
      <c r="D71" s="357"/>
      <c r="E71" s="358">
        <f t="shared" si="4"/>
        <v>0.14285714285714285</v>
      </c>
      <c r="F71" s="358">
        <f t="shared" si="3"/>
        <v>0.14285714285714285</v>
      </c>
      <c r="G71" s="358">
        <f t="shared" si="3"/>
        <v>0.14285714285714285</v>
      </c>
      <c r="H71" s="358">
        <f t="shared" si="3"/>
        <v>0.14285714285714285</v>
      </c>
      <c r="I71" s="358">
        <f t="shared" si="3"/>
        <v>0.14285714285714285</v>
      </c>
      <c r="J71" s="358">
        <f t="shared" si="3"/>
        <v>0.14285714285714285</v>
      </c>
      <c r="K71" s="358">
        <f t="shared" si="3"/>
        <v>0.14285714285714285</v>
      </c>
      <c r="L71" s="359">
        <f t="shared" si="2"/>
        <v>0.99999999999999978</v>
      </c>
    </row>
    <row r="72" spans="1:12" x14ac:dyDescent="0.25">
      <c r="A72" s="352"/>
      <c r="B72" s="352"/>
      <c r="C72" s="361" t="s">
        <v>159</v>
      </c>
      <c r="D72" s="361"/>
      <c r="E72" s="362">
        <f>SUM(E57:E71)</f>
        <v>3.1428571428571423</v>
      </c>
      <c r="F72" s="362">
        <f t="shared" ref="F72:K72" si="5">SUM(F57:F71)</f>
        <v>1.1428571428571426</v>
      </c>
      <c r="G72" s="362">
        <f t="shared" si="5"/>
        <v>1.1428571428571426</v>
      </c>
      <c r="H72" s="362">
        <f t="shared" si="5"/>
        <v>3.1428571428571423</v>
      </c>
      <c r="I72" s="362">
        <f t="shared" si="5"/>
        <v>2.1428571428571423</v>
      </c>
      <c r="J72" s="362">
        <f t="shared" si="5"/>
        <v>1.1428571428571426</v>
      </c>
      <c r="K72" s="362">
        <f t="shared" si="5"/>
        <v>3.1428571428571423</v>
      </c>
      <c r="L72" s="362">
        <f t="shared" si="2"/>
        <v>14.999999999999996</v>
      </c>
    </row>
    <row r="73" spans="1:12" x14ac:dyDescent="0.25">
      <c r="A73" s="352"/>
      <c r="B73" s="352"/>
      <c r="C73" s="352"/>
      <c r="D73" s="352"/>
      <c r="E73" s="352"/>
      <c r="F73" s="352"/>
      <c r="G73" s="352"/>
      <c r="H73" s="352"/>
      <c r="I73" s="352"/>
      <c r="J73" s="352"/>
      <c r="K73" s="352"/>
      <c r="L73" s="352"/>
    </row>
    <row r="74" spans="1:12" x14ac:dyDescent="0.25">
      <c r="A74" s="352"/>
      <c r="B74" s="352"/>
      <c r="C74" s="477" t="s">
        <v>283</v>
      </c>
      <c r="D74" s="477"/>
      <c r="E74" s="478">
        <f>$L$51-E72</f>
        <v>49.035714285714249</v>
      </c>
      <c r="F74" s="478">
        <f t="shared" ref="F74:K74" si="6">$L$51-F72</f>
        <v>51.035714285714242</v>
      </c>
      <c r="G74" s="478">
        <f t="shared" si="6"/>
        <v>51.035714285714242</v>
      </c>
      <c r="H74" s="478">
        <f t="shared" si="6"/>
        <v>49.035714285714249</v>
      </c>
      <c r="I74" s="478">
        <f t="shared" si="6"/>
        <v>50.035714285714249</v>
      </c>
      <c r="J74" s="478">
        <f t="shared" si="6"/>
        <v>51.035714285714242</v>
      </c>
      <c r="K74" s="478">
        <f t="shared" si="6"/>
        <v>49.035714285714249</v>
      </c>
      <c r="L74" s="362">
        <f t="shared" ref="L74:L75" si="7">SUM(E74:K74)</f>
        <v>350.24999999999977</v>
      </c>
    </row>
    <row r="75" spans="1:12" x14ac:dyDescent="0.25">
      <c r="A75" s="352"/>
      <c r="B75" s="352"/>
      <c r="C75" s="477" t="s">
        <v>284</v>
      </c>
      <c r="D75" s="477"/>
      <c r="E75" s="478">
        <f>E74+E72</f>
        <v>52.178571428571388</v>
      </c>
      <c r="F75" s="478">
        <f t="shared" ref="F75:K75" si="8">F74+F72</f>
        <v>52.178571428571388</v>
      </c>
      <c r="G75" s="478">
        <f t="shared" si="8"/>
        <v>52.178571428571388</v>
      </c>
      <c r="H75" s="478">
        <f t="shared" si="8"/>
        <v>52.178571428571388</v>
      </c>
      <c r="I75" s="478">
        <f t="shared" si="8"/>
        <v>52.178571428571388</v>
      </c>
      <c r="J75" s="478">
        <f t="shared" si="8"/>
        <v>52.178571428571388</v>
      </c>
      <c r="K75" s="478">
        <f t="shared" si="8"/>
        <v>52.178571428571388</v>
      </c>
      <c r="L75" s="362">
        <f t="shared" si="7"/>
        <v>365.24999999999972</v>
      </c>
    </row>
    <row r="76" spans="1:12" ht="15" x14ac:dyDescent="0.25">
      <c r="A76" s="346"/>
      <c r="B76" s="330"/>
      <c r="C76" s="346"/>
      <c r="D76" s="330"/>
      <c r="E76" s="363"/>
      <c r="F76" s="363"/>
      <c r="G76" s="363"/>
      <c r="H76" s="363"/>
      <c r="I76" s="363"/>
      <c r="J76" s="363"/>
      <c r="K76" s="363"/>
      <c r="L76" s="363"/>
    </row>
    <row r="77" spans="1:12" ht="15" x14ac:dyDescent="0.25">
      <c r="A77" s="346"/>
      <c r="B77" s="330"/>
      <c r="C77" s="346"/>
      <c r="D77" s="330"/>
      <c r="E77" s="363"/>
      <c r="F77" s="363"/>
      <c r="G77" s="363"/>
      <c r="H77" s="363"/>
      <c r="I77" s="363"/>
      <c r="J77" s="363"/>
      <c r="K77" s="363"/>
      <c r="L77" s="363"/>
    </row>
  </sheetData>
  <sheetProtection selectLockedCells="1"/>
  <mergeCells count="8">
    <mergeCell ref="A41:C41"/>
    <mergeCell ref="F53:H53"/>
    <mergeCell ref="I53:L53"/>
    <mergeCell ref="A1:L1"/>
    <mergeCell ref="E3:L3"/>
    <mergeCell ref="A5:B5"/>
    <mergeCell ref="A6:C6"/>
    <mergeCell ref="A21:C21"/>
  </mergeCells>
  <pageMargins left="0.78740157480314965" right="0.78740157480314965" top="0.79166666666666663" bottom="0.98425196850393704" header="0.51181102362204722" footer="0.51181102362204722"/>
  <pageSetup paperSize="9" scale="55" orientation="portrait" horizontalDpi="4294967293" r:id="rId1"/>
  <headerFooter alignWithMargins="0">
    <oddHeader>&amp;CAusschreibung Reinigung Gemeinde Oberhaching 2026</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1D1B66-5A60-4A95-95CC-9DCA26BE319D}">
  <dimension ref="A1:M76"/>
  <sheetViews>
    <sheetView showGridLines="0" zoomScale="80" zoomScaleNormal="80" zoomScalePageLayoutView="70" workbookViewId="0">
      <selection activeCell="A3" sqref="A3"/>
    </sheetView>
  </sheetViews>
  <sheetFormatPr baseColWidth="10" defaultColWidth="11.33203125" defaultRowHeight="13.2" x14ac:dyDescent="0.25"/>
  <cols>
    <col min="1" max="1" width="35" style="1" bestFit="1" customWidth="1"/>
    <col min="2" max="2" width="3" style="1" bestFit="1" customWidth="1"/>
    <col min="3" max="3" width="7.109375" style="1" bestFit="1" customWidth="1"/>
    <col min="4" max="4" width="14" style="1" customWidth="1"/>
    <col min="5" max="12" width="9.44140625" style="1" bestFit="1" customWidth="1"/>
    <col min="13" max="16384" width="11.33203125" style="1"/>
  </cols>
  <sheetData>
    <row r="1" spans="1:13" ht="21" x14ac:dyDescent="0.25">
      <c r="A1" s="556" t="s">
        <v>529</v>
      </c>
      <c r="B1" s="556"/>
      <c r="C1" s="556"/>
      <c r="D1" s="556"/>
      <c r="E1" s="556"/>
      <c r="F1" s="556"/>
      <c r="G1" s="556"/>
      <c r="H1" s="556"/>
      <c r="I1" s="556"/>
      <c r="J1" s="556"/>
      <c r="K1" s="556"/>
      <c r="L1" s="556"/>
    </row>
    <row r="2" spans="1:13" ht="15.6" thickBot="1" x14ac:dyDescent="0.3">
      <c r="A2" s="2"/>
      <c r="B2" s="107"/>
      <c r="C2" s="2"/>
      <c r="D2" s="107"/>
      <c r="E2" s="108"/>
      <c r="F2" s="108"/>
      <c r="G2" s="108"/>
      <c r="H2" s="108"/>
      <c r="I2" s="108"/>
      <c r="J2" s="108"/>
      <c r="K2" s="108"/>
      <c r="L2" s="108"/>
    </row>
    <row r="3" spans="1:13" ht="16.2" thickBot="1" x14ac:dyDescent="0.35">
      <c r="A3" s="2"/>
      <c r="B3" s="109"/>
      <c r="C3" s="110"/>
      <c r="D3" s="107"/>
      <c r="E3" s="620" t="s">
        <v>94</v>
      </c>
      <c r="F3" s="621"/>
      <c r="G3" s="621"/>
      <c r="H3" s="621"/>
      <c r="I3" s="621"/>
      <c r="J3" s="621"/>
      <c r="K3" s="621"/>
      <c r="L3" s="622"/>
    </row>
    <row r="4" spans="1:13" ht="16.2" thickBot="1" x14ac:dyDescent="0.3">
      <c r="A4" s="111"/>
      <c r="B4" s="111"/>
      <c r="C4" s="111"/>
      <c r="D4" s="111"/>
      <c r="E4" s="112">
        <v>7</v>
      </c>
      <c r="F4" s="113">
        <v>6</v>
      </c>
      <c r="G4" s="113">
        <v>5</v>
      </c>
      <c r="H4" s="113">
        <v>4</v>
      </c>
      <c r="I4" s="113">
        <v>3</v>
      </c>
      <c r="J4" s="113">
        <v>2.5</v>
      </c>
      <c r="K4" s="113">
        <v>2</v>
      </c>
      <c r="L4" s="114">
        <v>1</v>
      </c>
    </row>
    <row r="5" spans="1:13" ht="15.6" x14ac:dyDescent="0.3">
      <c r="A5" s="623" t="s">
        <v>83</v>
      </c>
      <c r="B5" s="624"/>
      <c r="C5" s="115"/>
      <c r="D5" s="107"/>
      <c r="E5" s="116">
        <f>365.25-14*7</f>
        <v>267.25</v>
      </c>
      <c r="F5" s="116">
        <f t="shared" ref="F5:L5" si="0">365.25-14*7</f>
        <v>267.25</v>
      </c>
      <c r="G5" s="116">
        <f t="shared" si="0"/>
        <v>267.25</v>
      </c>
      <c r="H5" s="116">
        <f t="shared" si="0"/>
        <v>267.25</v>
      </c>
      <c r="I5" s="116">
        <f t="shared" si="0"/>
        <v>267.25</v>
      </c>
      <c r="J5" s="116">
        <f t="shared" si="0"/>
        <v>267.25</v>
      </c>
      <c r="K5" s="116">
        <f t="shared" si="0"/>
        <v>267.25</v>
      </c>
      <c r="L5" s="116">
        <f t="shared" si="0"/>
        <v>267.25</v>
      </c>
    </row>
    <row r="6" spans="1:13" ht="15" x14ac:dyDescent="0.25">
      <c r="A6" s="625" t="s">
        <v>84</v>
      </c>
      <c r="B6" s="625"/>
      <c r="C6" s="625"/>
      <c r="D6" s="107"/>
      <c r="E6" s="117"/>
      <c r="F6" s="117">
        <f t="shared" ref="F6:L6" si="1">F5/7</f>
        <v>38.178571428571431</v>
      </c>
      <c r="G6" s="117">
        <f t="shared" si="1"/>
        <v>38.178571428571431</v>
      </c>
      <c r="H6" s="117">
        <f t="shared" si="1"/>
        <v>38.178571428571431</v>
      </c>
      <c r="I6" s="117">
        <f t="shared" si="1"/>
        <v>38.178571428571431</v>
      </c>
      <c r="J6" s="117">
        <f t="shared" si="1"/>
        <v>38.178571428571431</v>
      </c>
      <c r="K6" s="117">
        <f t="shared" si="1"/>
        <v>38.178571428571431</v>
      </c>
      <c r="L6" s="117">
        <f t="shared" si="1"/>
        <v>38.178571428571431</v>
      </c>
    </row>
    <row r="7" spans="1:13" ht="15" x14ac:dyDescent="0.25">
      <c r="A7" s="121"/>
      <c r="B7" s="121"/>
      <c r="C7" s="121"/>
      <c r="D7" s="107"/>
      <c r="E7" s="117"/>
      <c r="F7" s="117"/>
      <c r="G7" s="117"/>
      <c r="H7" s="117"/>
      <c r="I7" s="117"/>
      <c r="J7" s="117"/>
      <c r="K7" s="117"/>
      <c r="L7" s="117"/>
    </row>
    <row r="8" spans="1:13" ht="15.6" x14ac:dyDescent="0.3">
      <c r="A8" s="119" t="s">
        <v>530</v>
      </c>
      <c r="B8" s="107"/>
      <c r="C8" s="2"/>
      <c r="D8" s="107"/>
      <c r="E8" s="117"/>
      <c r="F8" s="117"/>
      <c r="G8" s="117"/>
      <c r="H8" s="117"/>
      <c r="I8" s="117"/>
      <c r="J8" s="118"/>
      <c r="K8" s="118"/>
      <c r="L8" s="118"/>
    </row>
    <row r="9" spans="1:13" ht="15.6" x14ac:dyDescent="0.3">
      <c r="A9" s="2"/>
      <c r="B9" s="109"/>
      <c r="C9" s="119"/>
      <c r="D9" s="107"/>
      <c r="E9" s="120"/>
      <c r="F9" s="117">
        <f>$A$12</f>
        <v>1</v>
      </c>
      <c r="G9" s="117">
        <f>$A$12</f>
        <v>1</v>
      </c>
      <c r="H9" s="117"/>
      <c r="I9" s="117"/>
      <c r="J9" s="118"/>
      <c r="K9" s="118"/>
      <c r="L9" s="118"/>
    </row>
    <row r="10" spans="1:13" ht="15" x14ac:dyDescent="0.25">
      <c r="A10" s="121"/>
      <c r="B10" s="107"/>
      <c r="C10" s="121"/>
      <c r="D10" s="107"/>
      <c r="E10" s="120"/>
      <c r="F10" s="117"/>
      <c r="G10" s="117"/>
      <c r="H10" s="117"/>
      <c r="I10" s="117"/>
      <c r="J10" s="118"/>
      <c r="K10" s="118"/>
      <c r="L10" s="118"/>
    </row>
    <row r="11" spans="1:13" ht="15" x14ac:dyDescent="0.25">
      <c r="A11" s="121"/>
      <c r="B11" s="107"/>
      <c r="C11" s="121"/>
      <c r="D11" s="107"/>
      <c r="E11" s="120"/>
      <c r="F11" s="117"/>
      <c r="G11" s="117"/>
      <c r="H11" s="117"/>
      <c r="I11" s="117"/>
      <c r="J11" s="118"/>
      <c r="K11" s="118"/>
      <c r="L11" s="118"/>
    </row>
    <row r="12" spans="1:13" ht="15" x14ac:dyDescent="0.25">
      <c r="A12" s="122">
        <v>1</v>
      </c>
      <c r="B12" s="123" t="s">
        <v>20</v>
      </c>
      <c r="C12" s="123">
        <f>H4</f>
        <v>4</v>
      </c>
      <c r="D12" s="107" t="s">
        <v>86</v>
      </c>
      <c r="E12" s="118"/>
      <c r="F12" s="117"/>
      <c r="G12" s="117"/>
      <c r="H12" s="117">
        <f>A12*C12/B13</f>
        <v>0.8</v>
      </c>
      <c r="I12" s="117"/>
      <c r="J12" s="118"/>
      <c r="K12" s="118"/>
      <c r="L12" s="118"/>
    </row>
    <row r="13" spans="1:13" ht="15" x14ac:dyDescent="0.25">
      <c r="A13" s="115"/>
      <c r="B13" s="107">
        <v>5</v>
      </c>
      <c r="C13" s="115"/>
      <c r="D13" s="107"/>
      <c r="E13" s="117"/>
      <c r="F13" s="117"/>
      <c r="G13" s="117"/>
      <c r="H13" s="117"/>
      <c r="I13" s="118"/>
      <c r="J13" s="118"/>
      <c r="K13" s="118"/>
      <c r="L13" s="118"/>
    </row>
    <row r="14" spans="1:13" ht="15" x14ac:dyDescent="0.25">
      <c r="A14" s="115"/>
      <c r="B14" s="107"/>
      <c r="C14" s="115"/>
      <c r="D14" s="107"/>
      <c r="E14" s="117"/>
      <c r="F14" s="117"/>
      <c r="G14" s="117"/>
      <c r="H14" s="117"/>
      <c r="I14" s="117"/>
      <c r="J14" s="118"/>
      <c r="K14" s="118"/>
      <c r="L14" s="118"/>
    </row>
    <row r="15" spans="1:13" ht="15" x14ac:dyDescent="0.25">
      <c r="A15" s="123">
        <f>$A$12</f>
        <v>1</v>
      </c>
      <c r="B15" s="123" t="s">
        <v>20</v>
      </c>
      <c r="C15" s="123">
        <f>I4</f>
        <v>3</v>
      </c>
      <c r="D15" s="107" t="s">
        <v>86</v>
      </c>
      <c r="E15" s="118"/>
      <c r="F15" s="117"/>
      <c r="G15" s="117"/>
      <c r="H15" s="117"/>
      <c r="I15" s="326">
        <f>A15*C15/B16</f>
        <v>0.6</v>
      </c>
      <c r="J15" s="118"/>
      <c r="K15" s="118"/>
      <c r="L15" s="118"/>
      <c r="M15" s="1" t="s">
        <v>256</v>
      </c>
    </row>
    <row r="16" spans="1:13" ht="15" x14ac:dyDescent="0.25">
      <c r="A16" s="107"/>
      <c r="B16" s="107">
        <v>5</v>
      </c>
      <c r="C16" s="107"/>
      <c r="D16" s="107"/>
      <c r="E16" s="117"/>
      <c r="F16" s="117"/>
      <c r="G16" s="117"/>
      <c r="H16" s="117"/>
      <c r="I16" s="118"/>
      <c r="J16" s="118"/>
      <c r="K16" s="118"/>
      <c r="L16" s="118"/>
    </row>
    <row r="17" spans="1:13" ht="15" x14ac:dyDescent="0.25">
      <c r="A17" s="107"/>
      <c r="B17" s="107"/>
      <c r="C17" s="107"/>
      <c r="D17" s="107"/>
      <c r="E17" s="117"/>
      <c r="F17" s="117"/>
      <c r="G17" s="117"/>
      <c r="H17" s="117"/>
      <c r="I17" s="117"/>
      <c r="J17" s="118"/>
      <c r="K17" s="118"/>
      <c r="L17" s="118"/>
    </row>
    <row r="18" spans="1:13" ht="15" x14ac:dyDescent="0.25">
      <c r="A18" s="123">
        <f>$A$12</f>
        <v>1</v>
      </c>
      <c r="B18" s="123" t="s">
        <v>20</v>
      </c>
      <c r="C18" s="123">
        <f>J4</f>
        <v>2.5</v>
      </c>
      <c r="D18" s="107" t="s">
        <v>86</v>
      </c>
      <c r="E18" s="118"/>
      <c r="F18" s="117"/>
      <c r="G18" s="117"/>
      <c r="H18" s="117"/>
      <c r="I18" s="117"/>
      <c r="J18" s="327">
        <f>A18*C18/B19</f>
        <v>0.5</v>
      </c>
      <c r="K18" s="118"/>
      <c r="L18" s="118"/>
      <c r="M18" s="1" t="s">
        <v>256</v>
      </c>
    </row>
    <row r="19" spans="1:13" ht="15" x14ac:dyDescent="0.25">
      <c r="A19" s="107"/>
      <c r="B19" s="107">
        <v>5</v>
      </c>
      <c r="C19" s="107"/>
      <c r="D19" s="107"/>
      <c r="E19" s="117"/>
      <c r="F19" s="117"/>
      <c r="G19" s="117"/>
      <c r="H19" s="117"/>
      <c r="I19" s="117"/>
      <c r="J19" s="118"/>
      <c r="K19" s="118"/>
      <c r="L19" s="118"/>
    </row>
    <row r="20" spans="1:13" ht="15" x14ac:dyDescent="0.25">
      <c r="A20" s="115"/>
      <c r="B20" s="107"/>
      <c r="C20" s="115"/>
      <c r="D20" s="107"/>
      <c r="E20" s="117"/>
      <c r="F20" s="117"/>
      <c r="G20" s="117"/>
      <c r="H20" s="117"/>
      <c r="I20" s="117"/>
      <c r="J20" s="118"/>
      <c r="K20" s="118"/>
      <c r="L20" s="118"/>
    </row>
    <row r="21" spans="1:13" ht="15.6" x14ac:dyDescent="0.3">
      <c r="A21" s="626" t="s">
        <v>87</v>
      </c>
      <c r="B21" s="626"/>
      <c r="C21" s="626"/>
      <c r="D21" s="109"/>
      <c r="E21" s="117"/>
      <c r="F21" s="117"/>
      <c r="G21" s="117"/>
      <c r="H21" s="117"/>
      <c r="I21" s="117"/>
      <c r="J21" s="118"/>
      <c r="K21" s="118"/>
      <c r="L21" s="118"/>
    </row>
    <row r="22" spans="1:13" ht="15" x14ac:dyDescent="0.25">
      <c r="A22" s="328">
        <f>L71-B71</f>
        <v>1.9999999999999996</v>
      </c>
      <c r="B22" s="329" t="s">
        <v>20</v>
      </c>
      <c r="C22" s="329">
        <v>7</v>
      </c>
      <c r="D22" s="330" t="s">
        <v>86</v>
      </c>
      <c r="E22" s="331">
        <f>A22*C22/B23</f>
        <v>1.9999999999999996</v>
      </c>
      <c r="F22" s="331"/>
      <c r="G22" s="331"/>
      <c r="H22" s="331"/>
      <c r="I22" s="331"/>
      <c r="J22" s="332"/>
      <c r="K22" s="332"/>
      <c r="L22" s="332"/>
    </row>
    <row r="23" spans="1:13" ht="15" x14ac:dyDescent="0.25">
      <c r="A23" s="330"/>
      <c r="B23" s="330">
        <v>7</v>
      </c>
      <c r="C23" s="330"/>
      <c r="D23" s="330"/>
      <c r="E23" s="331"/>
      <c r="F23" s="331"/>
      <c r="G23" s="331"/>
      <c r="H23" s="331"/>
      <c r="I23" s="331"/>
      <c r="J23" s="332"/>
      <c r="K23" s="332"/>
      <c r="L23" s="332"/>
    </row>
    <row r="24" spans="1:13" ht="15" x14ac:dyDescent="0.25">
      <c r="A24" s="333"/>
      <c r="B24" s="330"/>
      <c r="C24" s="333"/>
      <c r="D24" s="330"/>
      <c r="E24" s="331"/>
      <c r="F24" s="331"/>
      <c r="G24" s="331"/>
      <c r="H24" s="331"/>
      <c r="I24" s="331"/>
      <c r="J24" s="332"/>
      <c r="K24" s="332"/>
      <c r="L24" s="332"/>
    </row>
    <row r="25" spans="1:13" ht="15" x14ac:dyDescent="0.25">
      <c r="A25" s="328">
        <f>A22</f>
        <v>1.9999999999999996</v>
      </c>
      <c r="B25" s="329" t="s">
        <v>20</v>
      </c>
      <c r="C25" s="329">
        <f>F4</f>
        <v>6</v>
      </c>
      <c r="D25" s="330" t="s">
        <v>86</v>
      </c>
      <c r="E25" s="332"/>
      <c r="F25" s="331">
        <f>A25*C25/B26</f>
        <v>1.7142857142857137</v>
      </c>
      <c r="G25" s="331"/>
      <c r="H25" s="331"/>
      <c r="I25" s="331"/>
      <c r="J25" s="332"/>
      <c r="K25" s="332"/>
      <c r="L25" s="332"/>
    </row>
    <row r="26" spans="1:13" ht="15" x14ac:dyDescent="0.25">
      <c r="A26" s="330"/>
      <c r="B26" s="330">
        <v>7</v>
      </c>
      <c r="C26" s="330"/>
      <c r="D26" s="330"/>
      <c r="E26" s="331"/>
      <c r="F26" s="331"/>
      <c r="G26" s="331"/>
      <c r="H26" s="331"/>
      <c r="I26" s="331"/>
      <c r="J26" s="332"/>
      <c r="K26" s="332"/>
      <c r="L26" s="332"/>
    </row>
    <row r="27" spans="1:13" ht="15" x14ac:dyDescent="0.25">
      <c r="A27" s="330"/>
      <c r="B27" s="330"/>
      <c r="C27" s="330"/>
      <c r="D27" s="330"/>
      <c r="E27" s="331"/>
      <c r="F27" s="331"/>
      <c r="G27" s="331"/>
      <c r="H27" s="331"/>
      <c r="I27" s="331"/>
      <c r="J27" s="332"/>
      <c r="K27" s="332"/>
      <c r="L27" s="332"/>
    </row>
    <row r="28" spans="1:13" ht="15" x14ac:dyDescent="0.25">
      <c r="A28" s="329">
        <f>$A$25</f>
        <v>1.9999999999999996</v>
      </c>
      <c r="B28" s="329" t="s">
        <v>20</v>
      </c>
      <c r="C28" s="329">
        <f>G4</f>
        <v>5</v>
      </c>
      <c r="D28" s="330" t="s">
        <v>86</v>
      </c>
      <c r="E28" s="331"/>
      <c r="F28" s="331"/>
      <c r="G28" s="331">
        <f>A28*C28/B29</f>
        <v>1.4285714285714284</v>
      </c>
      <c r="H28" s="331"/>
      <c r="I28" s="331"/>
      <c r="J28" s="332"/>
      <c r="K28" s="332"/>
      <c r="L28" s="332"/>
    </row>
    <row r="29" spans="1:13" ht="15" x14ac:dyDescent="0.25">
      <c r="A29" s="330"/>
      <c r="B29" s="330">
        <v>7</v>
      </c>
      <c r="C29" s="330"/>
      <c r="D29" s="330"/>
      <c r="E29" s="331"/>
      <c r="F29" s="331"/>
      <c r="G29" s="331"/>
      <c r="H29" s="331"/>
      <c r="I29" s="331"/>
      <c r="J29" s="332"/>
      <c r="K29" s="332"/>
      <c r="L29" s="332"/>
    </row>
    <row r="30" spans="1:13" ht="15" x14ac:dyDescent="0.25">
      <c r="A30" s="330"/>
      <c r="B30" s="330"/>
      <c r="C30" s="330"/>
      <c r="D30" s="330"/>
      <c r="E30" s="331"/>
      <c r="F30" s="331"/>
      <c r="G30" s="331"/>
      <c r="H30" s="331"/>
      <c r="I30" s="331"/>
      <c r="J30" s="332"/>
      <c r="K30" s="332"/>
      <c r="L30" s="332"/>
    </row>
    <row r="31" spans="1:13" ht="15" x14ac:dyDescent="0.25">
      <c r="A31" s="329">
        <f>$A$25</f>
        <v>1.9999999999999996</v>
      </c>
      <c r="B31" s="329" t="s">
        <v>20</v>
      </c>
      <c r="C31" s="329">
        <f>H4</f>
        <v>4</v>
      </c>
      <c r="D31" s="330" t="s">
        <v>86</v>
      </c>
      <c r="E31" s="331"/>
      <c r="F31" s="331"/>
      <c r="G31" s="331"/>
      <c r="H31" s="331">
        <f>A31*C31/B32</f>
        <v>1.1428571428571426</v>
      </c>
      <c r="I31" s="331"/>
      <c r="J31" s="332"/>
      <c r="K31" s="332"/>
      <c r="L31" s="332"/>
    </row>
    <row r="32" spans="1:13" ht="15" x14ac:dyDescent="0.25">
      <c r="A32" s="330"/>
      <c r="B32" s="330">
        <v>7</v>
      </c>
      <c r="C32" s="330"/>
      <c r="D32" s="330"/>
      <c r="E32" s="331"/>
      <c r="F32" s="331"/>
      <c r="G32" s="331"/>
      <c r="H32" s="331"/>
      <c r="I32" s="331"/>
      <c r="J32" s="332"/>
      <c r="K32" s="332"/>
      <c r="L32" s="332"/>
    </row>
    <row r="33" spans="1:13" ht="15" x14ac:dyDescent="0.25">
      <c r="A33" s="330"/>
      <c r="B33" s="330"/>
      <c r="C33" s="330"/>
      <c r="D33" s="330"/>
      <c r="E33" s="331"/>
      <c r="F33" s="331"/>
      <c r="G33" s="331"/>
      <c r="H33" s="331"/>
      <c r="I33" s="331"/>
      <c r="J33" s="332"/>
      <c r="K33" s="332"/>
      <c r="L33" s="332"/>
    </row>
    <row r="34" spans="1:13" ht="15" x14ac:dyDescent="0.25">
      <c r="A34" s="329">
        <f>$A$25</f>
        <v>1.9999999999999996</v>
      </c>
      <c r="B34" s="329" t="s">
        <v>20</v>
      </c>
      <c r="C34" s="329">
        <f>I4</f>
        <v>3</v>
      </c>
      <c r="D34" s="330" t="s">
        <v>86</v>
      </c>
      <c r="E34" s="331"/>
      <c r="F34" s="331"/>
      <c r="G34" s="331"/>
      <c r="H34" s="331"/>
      <c r="I34" s="334">
        <f>A34*C34/B35</f>
        <v>0.85714285714285687</v>
      </c>
      <c r="J34" s="332"/>
      <c r="K34" s="332"/>
      <c r="L34" s="332"/>
      <c r="M34" s="1" t="s">
        <v>256</v>
      </c>
    </row>
    <row r="35" spans="1:13" ht="15" x14ac:dyDescent="0.25">
      <c r="A35" s="330"/>
      <c r="B35" s="330">
        <v>7</v>
      </c>
      <c r="C35" s="330"/>
      <c r="D35" s="330"/>
      <c r="E35" s="331"/>
      <c r="F35" s="331"/>
      <c r="G35" s="331"/>
      <c r="H35" s="331"/>
      <c r="I35" s="331"/>
      <c r="J35" s="332"/>
      <c r="K35" s="332"/>
      <c r="L35" s="332"/>
    </row>
    <row r="36" spans="1:13" ht="15" x14ac:dyDescent="0.25">
      <c r="A36" s="330"/>
      <c r="B36" s="330"/>
      <c r="C36" s="330"/>
      <c r="D36" s="330"/>
      <c r="E36" s="331"/>
      <c r="F36" s="331"/>
      <c r="G36" s="331"/>
      <c r="H36" s="331"/>
      <c r="I36" s="331"/>
      <c r="J36" s="332"/>
      <c r="K36" s="332"/>
      <c r="L36" s="332"/>
    </row>
    <row r="37" spans="1:13" ht="15" x14ac:dyDescent="0.25">
      <c r="A37" s="329">
        <f>$A$25</f>
        <v>1.9999999999999996</v>
      </c>
      <c r="B37" s="329" t="s">
        <v>20</v>
      </c>
      <c r="C37" s="329">
        <f>J4</f>
        <v>2.5</v>
      </c>
      <c r="D37" s="330" t="s">
        <v>86</v>
      </c>
      <c r="E37" s="331"/>
      <c r="F37" s="331"/>
      <c r="G37" s="331"/>
      <c r="H37" s="331"/>
      <c r="I37" s="331"/>
      <c r="J37" s="334">
        <f>A37*C37/B38</f>
        <v>0.71428571428571419</v>
      </c>
      <c r="K37" s="332"/>
      <c r="L37" s="332"/>
      <c r="M37" s="1" t="s">
        <v>256</v>
      </c>
    </row>
    <row r="38" spans="1:13" ht="15" x14ac:dyDescent="0.25">
      <c r="A38" s="330"/>
      <c r="B38" s="330">
        <v>7</v>
      </c>
      <c r="C38" s="330"/>
      <c r="D38" s="330"/>
      <c r="E38" s="331"/>
      <c r="F38" s="331"/>
      <c r="G38" s="331"/>
      <c r="H38" s="331"/>
      <c r="I38" s="331"/>
      <c r="J38" s="332"/>
      <c r="K38" s="335">
        <f>A25*2/7</f>
        <v>0.57142857142857129</v>
      </c>
      <c r="L38" s="335">
        <f>A25*1/7</f>
        <v>0.28571428571428564</v>
      </c>
      <c r="M38" s="1" t="s">
        <v>256</v>
      </c>
    </row>
    <row r="39" spans="1:13" ht="15.6" x14ac:dyDescent="0.3">
      <c r="A39" s="336" t="s">
        <v>88</v>
      </c>
      <c r="B39" s="337"/>
      <c r="C39" s="338"/>
      <c r="D39" s="339"/>
      <c r="E39" s="340"/>
      <c r="F39" s="340">
        <f>SUM(F8:F38)</f>
        <v>2.7142857142857135</v>
      </c>
      <c r="G39" s="340">
        <f>SUM(G8:G38)</f>
        <v>2.4285714285714284</v>
      </c>
      <c r="H39" s="340">
        <f>SUM(H8:H38)</f>
        <v>1.9428571428571426</v>
      </c>
      <c r="I39" s="340">
        <v>0</v>
      </c>
      <c r="J39" s="340">
        <v>0</v>
      </c>
      <c r="K39" s="340">
        <v>0</v>
      </c>
      <c r="L39" s="341">
        <v>0</v>
      </c>
    </row>
    <row r="40" spans="1:13" ht="15" x14ac:dyDescent="0.25">
      <c r="A40" s="333"/>
      <c r="B40" s="330"/>
      <c r="C40" s="333"/>
      <c r="D40" s="330"/>
      <c r="E40" s="331"/>
      <c r="F40" s="331"/>
      <c r="G40" s="331"/>
      <c r="H40" s="331"/>
      <c r="I40" s="331"/>
      <c r="J40" s="332"/>
      <c r="K40" s="332"/>
      <c r="L40" s="332"/>
    </row>
    <row r="41" spans="1:13" ht="15.6" x14ac:dyDescent="0.3">
      <c r="A41" s="616" t="s">
        <v>89</v>
      </c>
      <c r="B41" s="616"/>
      <c r="C41" s="617"/>
      <c r="D41" s="330"/>
      <c r="E41" s="331"/>
      <c r="F41" s="331"/>
      <c r="G41" s="331"/>
      <c r="H41" s="331"/>
      <c r="I41" s="331"/>
      <c r="J41" s="332"/>
      <c r="K41" s="332"/>
      <c r="L41" s="332"/>
    </row>
    <row r="42" spans="1:13" ht="15.6" x14ac:dyDescent="0.3">
      <c r="A42" s="342"/>
      <c r="B42" s="343"/>
      <c r="C42" s="333"/>
      <c r="D42" s="330"/>
      <c r="E42" s="331"/>
      <c r="F42" s="331"/>
      <c r="G42" s="331"/>
      <c r="H42" s="331"/>
      <c r="I42" s="331"/>
      <c r="J42" s="332"/>
      <c r="K42" s="332"/>
      <c r="L42" s="332"/>
    </row>
    <row r="43" spans="1:13" ht="15" x14ac:dyDescent="0.25">
      <c r="A43" s="330">
        <v>1</v>
      </c>
      <c r="B43" s="330" t="s">
        <v>20</v>
      </c>
      <c r="C43" s="344">
        <f>F6</f>
        <v>38.178571428571431</v>
      </c>
      <c r="D43" s="330" t="s">
        <v>86</v>
      </c>
      <c r="E43" s="331"/>
      <c r="F43" s="331"/>
      <c r="G43" s="331">
        <f>A43*C43</f>
        <v>38.178571428571431</v>
      </c>
      <c r="H43" s="331"/>
      <c r="I43" s="331"/>
      <c r="J43" s="332"/>
      <c r="K43" s="332"/>
      <c r="L43" s="332"/>
    </row>
    <row r="44" spans="1:13" ht="15" x14ac:dyDescent="0.25">
      <c r="A44" s="330">
        <v>2</v>
      </c>
      <c r="B44" s="330" t="s">
        <v>20</v>
      </c>
      <c r="C44" s="344">
        <f>F6</f>
        <v>38.178571428571431</v>
      </c>
      <c r="D44" s="330" t="s">
        <v>86</v>
      </c>
      <c r="E44" s="331"/>
      <c r="F44" s="331"/>
      <c r="G44" s="331"/>
      <c r="H44" s="331">
        <f>A44*C44</f>
        <v>76.357142857142861</v>
      </c>
      <c r="I44" s="331"/>
      <c r="J44" s="332"/>
      <c r="K44" s="332"/>
      <c r="L44" s="332"/>
    </row>
    <row r="45" spans="1:13" ht="15" x14ac:dyDescent="0.25">
      <c r="A45" s="330">
        <v>3</v>
      </c>
      <c r="B45" s="330" t="s">
        <v>20</v>
      </c>
      <c r="C45" s="344">
        <f>F6</f>
        <v>38.178571428571431</v>
      </c>
      <c r="D45" s="330" t="s">
        <v>86</v>
      </c>
      <c r="E45" s="331"/>
      <c r="F45" s="331"/>
      <c r="G45" s="331"/>
      <c r="H45" s="331"/>
      <c r="I45" s="331">
        <f>A45*C45</f>
        <v>114.53571428571429</v>
      </c>
      <c r="J45" s="332"/>
      <c r="K45" s="332"/>
      <c r="L45" s="332"/>
    </row>
    <row r="46" spans="1:13" ht="15" x14ac:dyDescent="0.25">
      <c r="A46" s="330">
        <v>3.5</v>
      </c>
      <c r="B46" s="330" t="s">
        <v>20</v>
      </c>
      <c r="C46" s="344">
        <f>F6</f>
        <v>38.178571428571431</v>
      </c>
      <c r="D46" s="330" t="s">
        <v>86</v>
      </c>
      <c r="E46" s="331"/>
      <c r="F46" s="331"/>
      <c r="G46" s="331"/>
      <c r="H46" s="331"/>
      <c r="I46" s="331"/>
      <c r="J46" s="331">
        <f>A46*C46</f>
        <v>133.625</v>
      </c>
      <c r="K46" s="332"/>
      <c r="L46" s="332"/>
    </row>
    <row r="47" spans="1:13" ht="15" x14ac:dyDescent="0.25">
      <c r="A47" s="330">
        <v>4</v>
      </c>
      <c r="B47" s="330" t="s">
        <v>20</v>
      </c>
      <c r="C47" s="344">
        <f>F6</f>
        <v>38.178571428571431</v>
      </c>
      <c r="D47" s="330" t="s">
        <v>86</v>
      </c>
      <c r="E47" s="331"/>
      <c r="F47" s="331"/>
      <c r="G47" s="331"/>
      <c r="H47" s="331"/>
      <c r="I47" s="331"/>
      <c r="J47" s="332"/>
      <c r="K47" s="331">
        <f>A47*C47</f>
        <v>152.71428571428572</v>
      </c>
      <c r="L47" s="332"/>
    </row>
    <row r="48" spans="1:13" ht="15" x14ac:dyDescent="0.25">
      <c r="A48" s="330">
        <v>5</v>
      </c>
      <c r="B48" s="330" t="s">
        <v>20</v>
      </c>
      <c r="C48" s="344">
        <f>F6</f>
        <v>38.178571428571431</v>
      </c>
      <c r="D48" s="330" t="s">
        <v>86</v>
      </c>
      <c r="E48" s="332"/>
      <c r="F48" s="332"/>
      <c r="G48" s="332"/>
      <c r="H48" s="332"/>
      <c r="I48" s="332"/>
      <c r="J48" s="332"/>
      <c r="K48" s="332"/>
      <c r="L48" s="331">
        <f>A48*C48</f>
        <v>190.89285714285717</v>
      </c>
    </row>
    <row r="49" spans="1:12" ht="15" x14ac:dyDescent="0.25">
      <c r="A49" s="330"/>
      <c r="B49" s="330"/>
      <c r="C49" s="345"/>
      <c r="D49" s="330"/>
      <c r="E49" s="332"/>
      <c r="F49" s="332"/>
      <c r="G49" s="332"/>
      <c r="H49" s="332"/>
      <c r="I49" s="332"/>
      <c r="J49" s="332"/>
      <c r="K49" s="332"/>
      <c r="L49" s="331"/>
    </row>
    <row r="50" spans="1:12" ht="15" x14ac:dyDescent="0.25">
      <c r="A50" s="346"/>
      <c r="B50" s="330"/>
      <c r="C50" s="346"/>
      <c r="D50" s="330"/>
      <c r="E50" s="332"/>
      <c r="F50" s="332"/>
      <c r="G50" s="332"/>
      <c r="H50" s="332"/>
      <c r="I50" s="332"/>
      <c r="J50" s="332"/>
      <c r="K50" s="332"/>
      <c r="L50" s="332"/>
    </row>
    <row r="51" spans="1:12" ht="15.6" x14ac:dyDescent="0.3">
      <c r="A51" s="336" t="s">
        <v>90</v>
      </c>
      <c r="B51" s="337"/>
      <c r="C51" s="347"/>
      <c r="D51" s="339"/>
      <c r="E51" s="348">
        <f>E5-E6-E39</f>
        <v>267.25</v>
      </c>
      <c r="F51" s="348">
        <f>F5-F6-F39</f>
        <v>226.35714285714283</v>
      </c>
      <c r="G51" s="348">
        <f>G5-G6-G39-G43</f>
        <v>188.46428571428572</v>
      </c>
      <c r="H51" s="348">
        <f>H5-H6-H39-H44</f>
        <v>150.77142857142854</v>
      </c>
      <c r="I51" s="348">
        <f>I5-I6-I39-I45</f>
        <v>114.53571428571426</v>
      </c>
      <c r="J51" s="348">
        <f>J5-J6-J39-J46</f>
        <v>95.446428571428555</v>
      </c>
      <c r="K51" s="348">
        <f>K5-K6-K39-K47</f>
        <v>76.357142857142833</v>
      </c>
      <c r="L51" s="349">
        <f>L5-L6-L39-L48</f>
        <v>38.178571428571388</v>
      </c>
    </row>
    <row r="52" spans="1:12" ht="15" customHeight="1" x14ac:dyDescent="0.25">
      <c r="A52" s="350"/>
      <c r="B52" s="351"/>
      <c r="C52" s="350"/>
      <c r="D52" s="351"/>
      <c r="E52" s="475"/>
      <c r="F52" s="618" t="s">
        <v>257</v>
      </c>
      <c r="G52" s="618"/>
      <c r="H52" s="618"/>
      <c r="I52" s="619" t="s">
        <v>258</v>
      </c>
      <c r="J52" s="619"/>
      <c r="K52" s="619"/>
      <c r="L52" s="619"/>
    </row>
    <row r="53" spans="1:12" x14ac:dyDescent="0.25">
      <c r="A53" s="352"/>
      <c r="B53" s="352"/>
      <c r="C53" s="352"/>
      <c r="D53" s="352"/>
      <c r="E53" s="352"/>
      <c r="F53" s="352"/>
      <c r="G53" s="353">
        <f>G51*3/5</f>
        <v>113.07857142857142</v>
      </c>
      <c r="H53" s="352"/>
      <c r="I53" s="352"/>
      <c r="J53" s="352"/>
      <c r="K53" s="352"/>
      <c r="L53" s="352"/>
    </row>
    <row r="54" spans="1:12" x14ac:dyDescent="0.25">
      <c r="A54" s="627" t="s">
        <v>532</v>
      </c>
      <c r="B54" s="627"/>
      <c r="C54" s="627"/>
      <c r="D54" s="627"/>
      <c r="E54" s="352"/>
      <c r="F54" s="352"/>
      <c r="G54" s="353">
        <f>G51*1/5</f>
        <v>37.692857142857143</v>
      </c>
      <c r="H54" s="352"/>
      <c r="I54" s="352"/>
      <c r="J54" s="352"/>
      <c r="K54" s="352"/>
      <c r="L54" s="352"/>
    </row>
    <row r="55" spans="1:12" x14ac:dyDescent="0.25">
      <c r="A55" s="355"/>
      <c r="B55" s="355" t="s">
        <v>531</v>
      </c>
      <c r="C55" s="355"/>
      <c r="D55" s="355" t="s">
        <v>267</v>
      </c>
      <c r="E55" s="354" t="s">
        <v>259</v>
      </c>
      <c r="F55" s="354" t="s">
        <v>260</v>
      </c>
      <c r="G55" s="354" t="s">
        <v>261</v>
      </c>
      <c r="H55" s="354" t="s">
        <v>262</v>
      </c>
      <c r="I55" s="354" t="s">
        <v>263</v>
      </c>
      <c r="J55" s="354" t="s">
        <v>264</v>
      </c>
      <c r="K55" s="354" t="s">
        <v>265</v>
      </c>
      <c r="L55" s="354" t="s">
        <v>266</v>
      </c>
    </row>
    <row r="56" spans="1:12" x14ac:dyDescent="0.25">
      <c r="A56" s="355"/>
      <c r="B56" s="473"/>
      <c r="C56" s="357" t="s">
        <v>268</v>
      </c>
      <c r="D56" s="357"/>
      <c r="E56" s="358"/>
      <c r="F56" s="358"/>
      <c r="G56" s="358"/>
      <c r="H56" s="358"/>
      <c r="I56" s="358"/>
      <c r="J56" s="358"/>
      <c r="K56" s="358"/>
      <c r="L56" s="359">
        <f>SUM(E56:K56)</f>
        <v>0</v>
      </c>
    </row>
    <row r="57" spans="1:12" x14ac:dyDescent="0.25">
      <c r="A57" s="352"/>
      <c r="B57" s="474"/>
      <c r="C57" s="357" t="s">
        <v>269</v>
      </c>
      <c r="D57" s="357"/>
      <c r="E57" s="358"/>
      <c r="F57" s="358"/>
      <c r="G57" s="358"/>
      <c r="H57" s="358"/>
      <c r="I57" s="358"/>
      <c r="J57" s="358"/>
      <c r="K57" s="358"/>
      <c r="L57" s="359">
        <f t="shared" ref="L57:L71" si="2">SUM(E57:K57)</f>
        <v>0</v>
      </c>
    </row>
    <row r="58" spans="1:12" x14ac:dyDescent="0.25">
      <c r="A58" s="352"/>
      <c r="B58" s="474"/>
      <c r="C58" s="357" t="s">
        <v>270</v>
      </c>
      <c r="D58" s="357"/>
      <c r="E58" s="358"/>
      <c r="F58" s="358"/>
      <c r="G58" s="358"/>
      <c r="H58" s="358"/>
      <c r="I58" s="358"/>
      <c r="J58" s="358"/>
      <c r="K58" s="358"/>
      <c r="L58" s="359">
        <f t="shared" si="2"/>
        <v>0</v>
      </c>
    </row>
    <row r="59" spans="1:12" x14ac:dyDescent="0.25">
      <c r="A59" s="352"/>
      <c r="B59" s="474"/>
      <c r="C59" s="357" t="s">
        <v>271</v>
      </c>
      <c r="D59" s="357"/>
      <c r="E59" s="358"/>
      <c r="F59" s="358"/>
      <c r="G59" s="358"/>
      <c r="H59" s="358"/>
      <c r="I59" s="358"/>
      <c r="J59" s="358"/>
      <c r="K59" s="358"/>
      <c r="L59" s="359">
        <f t="shared" si="2"/>
        <v>0</v>
      </c>
    </row>
    <row r="60" spans="1:12" x14ac:dyDescent="0.25">
      <c r="A60" s="352"/>
      <c r="B60" s="474"/>
      <c r="C60" s="357" t="s">
        <v>272</v>
      </c>
      <c r="D60" s="357"/>
      <c r="E60" s="358"/>
      <c r="F60" s="358"/>
      <c r="G60" s="358"/>
      <c r="H60" s="358"/>
      <c r="I60" s="358"/>
      <c r="J60" s="358"/>
      <c r="K60" s="358"/>
      <c r="L60" s="359">
        <f t="shared" si="2"/>
        <v>0</v>
      </c>
    </row>
    <row r="61" spans="1:12" x14ac:dyDescent="0.25">
      <c r="A61" s="352"/>
      <c r="B61" s="474">
        <v>1</v>
      </c>
      <c r="C61" s="357" t="s">
        <v>273</v>
      </c>
      <c r="D61" s="357"/>
      <c r="E61" s="358"/>
      <c r="F61" s="358"/>
      <c r="G61" s="358"/>
      <c r="H61" s="358">
        <v>1</v>
      </c>
      <c r="I61" s="358"/>
      <c r="J61" s="358"/>
      <c r="K61" s="358"/>
      <c r="L61" s="359">
        <f t="shared" si="2"/>
        <v>1</v>
      </c>
    </row>
    <row r="62" spans="1:12" x14ac:dyDescent="0.25">
      <c r="A62" s="352"/>
      <c r="B62" s="474"/>
      <c r="C62" s="357" t="s">
        <v>274</v>
      </c>
      <c r="D62" s="357"/>
      <c r="E62" s="358"/>
      <c r="F62" s="358"/>
      <c r="G62" s="358"/>
      <c r="H62" s="358"/>
      <c r="I62" s="358"/>
      <c r="J62" s="358"/>
      <c r="K62" s="358"/>
      <c r="L62" s="359">
        <f t="shared" si="2"/>
        <v>0</v>
      </c>
    </row>
    <row r="63" spans="1:12" x14ac:dyDescent="0.25">
      <c r="A63" s="352"/>
      <c r="B63" s="474"/>
      <c r="C63" s="357" t="s">
        <v>275</v>
      </c>
      <c r="D63" s="357"/>
      <c r="E63" s="358"/>
      <c r="F63" s="358"/>
      <c r="G63" s="358"/>
      <c r="H63" s="358"/>
      <c r="I63" s="358"/>
      <c r="J63" s="358"/>
      <c r="K63" s="358"/>
      <c r="L63" s="359">
        <f t="shared" si="2"/>
        <v>0</v>
      </c>
    </row>
    <row r="64" spans="1:12" x14ac:dyDescent="0.25">
      <c r="A64" s="352"/>
      <c r="B64" s="474"/>
      <c r="C64" s="357" t="s">
        <v>276</v>
      </c>
      <c r="D64" s="357"/>
      <c r="E64" s="358"/>
      <c r="F64" s="358"/>
      <c r="G64" s="358"/>
      <c r="H64" s="358"/>
      <c r="I64" s="358"/>
      <c r="J64" s="358"/>
      <c r="K64" s="358"/>
      <c r="L64" s="359">
        <f t="shared" si="2"/>
        <v>0</v>
      </c>
    </row>
    <row r="65" spans="1:12" x14ac:dyDescent="0.25">
      <c r="A65" s="352"/>
      <c r="B65" s="474"/>
      <c r="C65" s="360" t="s">
        <v>277</v>
      </c>
      <c r="D65" s="357"/>
      <c r="E65" s="358">
        <f t="shared" ref="E65:E66" si="3">1/7</f>
        <v>0.14285714285714285</v>
      </c>
      <c r="F65" s="358">
        <f t="shared" ref="F65:K66" si="4">1/7</f>
        <v>0.14285714285714285</v>
      </c>
      <c r="G65" s="358">
        <f t="shared" si="4"/>
        <v>0.14285714285714285</v>
      </c>
      <c r="H65" s="358">
        <f t="shared" si="4"/>
        <v>0.14285714285714285</v>
      </c>
      <c r="I65" s="358">
        <f t="shared" si="4"/>
        <v>0.14285714285714285</v>
      </c>
      <c r="J65" s="358">
        <f t="shared" si="4"/>
        <v>0.14285714285714285</v>
      </c>
      <c r="K65" s="358">
        <f t="shared" si="4"/>
        <v>0.14285714285714285</v>
      </c>
      <c r="L65" s="359">
        <f t="shared" si="2"/>
        <v>0.99999999999999978</v>
      </c>
    </row>
    <row r="66" spans="1:12" x14ac:dyDescent="0.25">
      <c r="A66" s="352"/>
      <c r="B66" s="474"/>
      <c r="C66" s="360" t="s">
        <v>278</v>
      </c>
      <c r="D66" s="357"/>
      <c r="E66" s="358">
        <f t="shared" si="3"/>
        <v>0.14285714285714285</v>
      </c>
      <c r="F66" s="358">
        <f t="shared" si="4"/>
        <v>0.14285714285714285</v>
      </c>
      <c r="G66" s="358">
        <f t="shared" si="4"/>
        <v>0.14285714285714285</v>
      </c>
      <c r="H66" s="358">
        <f t="shared" si="4"/>
        <v>0.14285714285714285</v>
      </c>
      <c r="I66" s="358">
        <f t="shared" si="4"/>
        <v>0.14285714285714285</v>
      </c>
      <c r="J66" s="358">
        <f t="shared" si="4"/>
        <v>0.14285714285714285</v>
      </c>
      <c r="K66" s="358">
        <f t="shared" si="4"/>
        <v>0.14285714285714285</v>
      </c>
      <c r="L66" s="359">
        <f t="shared" si="2"/>
        <v>0.99999999999999978</v>
      </c>
    </row>
    <row r="67" spans="1:12" x14ac:dyDescent="0.25">
      <c r="A67" s="352"/>
      <c r="B67" s="474"/>
      <c r="C67" s="360" t="s">
        <v>279</v>
      </c>
      <c r="D67" s="357"/>
      <c r="E67" s="358"/>
      <c r="F67" s="358"/>
      <c r="G67" s="358"/>
      <c r="H67" s="358"/>
      <c r="I67" s="358"/>
      <c r="J67" s="358"/>
      <c r="K67" s="358"/>
      <c r="L67" s="359">
        <f t="shared" si="2"/>
        <v>0</v>
      </c>
    </row>
    <row r="68" spans="1:12" x14ac:dyDescent="0.25">
      <c r="A68" s="352"/>
      <c r="B68" s="474"/>
      <c r="C68" s="357" t="s">
        <v>280</v>
      </c>
      <c r="D68" s="357"/>
      <c r="E68" s="358"/>
      <c r="F68" s="358"/>
      <c r="G68" s="358"/>
      <c r="H68" s="358"/>
      <c r="I68" s="358"/>
      <c r="J68" s="358"/>
      <c r="K68" s="358"/>
      <c r="L68" s="359">
        <f t="shared" si="2"/>
        <v>0</v>
      </c>
    </row>
    <row r="69" spans="1:12" x14ac:dyDescent="0.25">
      <c r="A69" s="352"/>
      <c r="B69" s="474"/>
      <c r="C69" s="357" t="s">
        <v>281</v>
      </c>
      <c r="D69" s="357"/>
      <c r="E69" s="358"/>
      <c r="F69" s="358"/>
      <c r="G69" s="358"/>
      <c r="H69" s="358"/>
      <c r="I69" s="358"/>
      <c r="J69" s="358"/>
      <c r="K69" s="358"/>
      <c r="L69" s="359">
        <f t="shared" si="2"/>
        <v>0</v>
      </c>
    </row>
    <row r="70" spans="1:12" x14ac:dyDescent="0.25">
      <c r="A70" s="352"/>
      <c r="B70" s="474"/>
      <c r="C70" s="357" t="s">
        <v>282</v>
      </c>
      <c r="D70" s="357"/>
      <c r="E70" s="358"/>
      <c r="F70" s="358"/>
      <c r="G70" s="358"/>
      <c r="H70" s="358"/>
      <c r="I70" s="358"/>
      <c r="J70" s="358"/>
      <c r="K70" s="358"/>
      <c r="L70" s="359">
        <f t="shared" si="2"/>
        <v>0</v>
      </c>
    </row>
    <row r="71" spans="1:12" x14ac:dyDescent="0.25">
      <c r="A71" s="352"/>
      <c r="B71" s="474">
        <f>SUM(B56:B70)</f>
        <v>1</v>
      </c>
      <c r="C71" s="361" t="s">
        <v>159</v>
      </c>
      <c r="D71" s="361"/>
      <c r="E71" s="362">
        <f>SUM(E56:E70)</f>
        <v>0.2857142857142857</v>
      </c>
      <c r="F71" s="362">
        <f t="shared" ref="F71:K71" si="5">SUM(F56:F70)</f>
        <v>0.2857142857142857</v>
      </c>
      <c r="G71" s="362">
        <f t="shared" si="5"/>
        <v>0.2857142857142857</v>
      </c>
      <c r="H71" s="362">
        <f t="shared" si="5"/>
        <v>1.2857142857142856</v>
      </c>
      <c r="I71" s="362">
        <f t="shared" si="5"/>
        <v>0.2857142857142857</v>
      </c>
      <c r="J71" s="362">
        <f t="shared" si="5"/>
        <v>0.2857142857142857</v>
      </c>
      <c r="K71" s="362">
        <f t="shared" si="5"/>
        <v>0.2857142857142857</v>
      </c>
      <c r="L71" s="362">
        <f t="shared" si="2"/>
        <v>2.9999999999999996</v>
      </c>
    </row>
    <row r="72" spans="1:12" x14ac:dyDescent="0.25">
      <c r="A72" s="352"/>
      <c r="B72" s="352"/>
      <c r="C72" s="352"/>
      <c r="D72" s="352"/>
      <c r="E72" s="352"/>
      <c r="F72" s="352"/>
      <c r="G72" s="352"/>
      <c r="H72" s="352"/>
      <c r="I72" s="352"/>
      <c r="J72" s="352"/>
      <c r="K72" s="352"/>
      <c r="L72" s="352"/>
    </row>
    <row r="73" spans="1:12" x14ac:dyDescent="0.25">
      <c r="A73" s="352"/>
      <c r="B73" s="352"/>
      <c r="C73" s="477" t="s">
        <v>283</v>
      </c>
      <c r="D73" s="477"/>
      <c r="E73" s="478">
        <f>$L$51-E71</f>
        <v>37.892857142857103</v>
      </c>
      <c r="F73" s="478">
        <f t="shared" ref="F73:K73" si="6">$L$51-F71</f>
        <v>37.892857142857103</v>
      </c>
      <c r="G73" s="478">
        <f t="shared" si="6"/>
        <v>37.892857142857103</v>
      </c>
      <c r="H73" s="478">
        <f t="shared" si="6"/>
        <v>36.892857142857103</v>
      </c>
      <c r="I73" s="478">
        <f t="shared" si="6"/>
        <v>37.892857142857103</v>
      </c>
      <c r="J73" s="478">
        <f t="shared" si="6"/>
        <v>37.892857142857103</v>
      </c>
      <c r="K73" s="478">
        <f t="shared" si="6"/>
        <v>37.892857142857103</v>
      </c>
      <c r="L73" s="362">
        <f t="shared" ref="L73:L74" si="7">SUM(E73:K73)</f>
        <v>264.24999999999972</v>
      </c>
    </row>
    <row r="74" spans="1:12" x14ac:dyDescent="0.25">
      <c r="A74" s="352"/>
      <c r="B74" s="352"/>
      <c r="C74" s="477" t="s">
        <v>284</v>
      </c>
      <c r="D74" s="477"/>
      <c r="E74" s="478">
        <f>E73+E71</f>
        <v>38.178571428571388</v>
      </c>
      <c r="F74" s="478">
        <f t="shared" ref="F74:K74" si="8">F73+F71</f>
        <v>38.178571428571388</v>
      </c>
      <c r="G74" s="478">
        <f t="shared" si="8"/>
        <v>38.178571428571388</v>
      </c>
      <c r="H74" s="478">
        <f t="shared" si="8"/>
        <v>38.178571428571388</v>
      </c>
      <c r="I74" s="478">
        <f t="shared" si="8"/>
        <v>38.178571428571388</v>
      </c>
      <c r="J74" s="478">
        <f t="shared" si="8"/>
        <v>38.178571428571388</v>
      </c>
      <c r="K74" s="478">
        <f t="shared" si="8"/>
        <v>38.178571428571388</v>
      </c>
      <c r="L74" s="362">
        <f t="shared" si="7"/>
        <v>267.24999999999972</v>
      </c>
    </row>
    <row r="75" spans="1:12" ht="15" x14ac:dyDescent="0.25">
      <c r="A75" s="346"/>
      <c r="B75" s="330"/>
      <c r="C75" s="346"/>
      <c r="D75" s="330"/>
      <c r="E75" s="363"/>
      <c r="F75" s="363"/>
      <c r="G75" s="363"/>
      <c r="H75" s="363"/>
      <c r="I75" s="363"/>
      <c r="J75" s="363"/>
      <c r="K75" s="363"/>
      <c r="L75" s="363"/>
    </row>
    <row r="76" spans="1:12" ht="15" x14ac:dyDescent="0.25">
      <c r="A76" s="346"/>
      <c r="B76" s="330"/>
      <c r="C76" s="346"/>
      <c r="D76" s="330"/>
      <c r="E76" s="363"/>
      <c r="F76" s="363"/>
      <c r="G76" s="363"/>
      <c r="H76" s="363"/>
      <c r="I76" s="363"/>
      <c r="J76" s="363"/>
      <c r="K76" s="363"/>
      <c r="L76" s="363"/>
    </row>
  </sheetData>
  <sheetProtection selectLockedCells="1"/>
  <mergeCells count="9">
    <mergeCell ref="A54:D54"/>
    <mergeCell ref="I52:L52"/>
    <mergeCell ref="F52:H52"/>
    <mergeCell ref="A1:L1"/>
    <mergeCell ref="E3:L3"/>
    <mergeCell ref="A5:B5"/>
    <mergeCell ref="A6:C6"/>
    <mergeCell ref="A21:C21"/>
    <mergeCell ref="A41:C41"/>
  </mergeCells>
  <pageMargins left="0.78740157480314965" right="0.78740157480314965" top="0.79166666666666663" bottom="0.98425196850393704" header="0.51181102362204722" footer="0.51181102362204722"/>
  <pageSetup paperSize="9" scale="55" orientation="portrait" horizontalDpi="4294967293" r:id="rId1"/>
  <headerFooter alignWithMargins="0">
    <oddHeader>&amp;CAusschreibung Reinigung Gemeinde Oberhaching 2026</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pageSetUpPr fitToPage="1"/>
  </sheetPr>
  <dimension ref="A1:O159"/>
  <sheetViews>
    <sheetView zoomScale="90" zoomScaleNormal="90" zoomScaleSheetLayoutView="100" zoomScalePageLayoutView="90" workbookViewId="0">
      <selection activeCell="E70" sqref="E70"/>
    </sheetView>
  </sheetViews>
  <sheetFormatPr baseColWidth="10" defaultColWidth="11.44140625" defaultRowHeight="12.6" x14ac:dyDescent="0.2"/>
  <cols>
    <col min="1" max="1" width="4.109375" style="8" customWidth="1"/>
    <col min="2" max="2" width="17.44140625" style="8" customWidth="1"/>
    <col min="3" max="3" width="20.109375" style="8" customWidth="1"/>
    <col min="4" max="4" width="12.33203125" style="8" customWidth="1"/>
    <col min="5" max="5" width="11.5546875" style="8" customWidth="1"/>
    <col min="6" max="6" width="2.88671875" style="8" customWidth="1"/>
    <col min="7" max="7" width="11.109375" style="8" customWidth="1"/>
    <col min="8" max="8" width="10.44140625" style="8" customWidth="1"/>
    <col min="9" max="9" width="5.21875" style="8" customWidth="1"/>
    <col min="10" max="10" width="21.33203125" style="51" customWidth="1"/>
    <col min="11" max="11" width="0.6640625" style="8" customWidth="1"/>
    <col min="12" max="12" width="15" style="8" customWidth="1"/>
    <col min="13" max="14" width="11.44140625" style="8"/>
    <col min="15" max="15" width="14.21875" style="8" customWidth="1"/>
    <col min="16" max="16384" width="11.44140625" style="8"/>
  </cols>
  <sheetData>
    <row r="1" spans="1:12" ht="31.5" customHeight="1" x14ac:dyDescent="0.2">
      <c r="A1" s="563" t="s">
        <v>608</v>
      </c>
      <c r="B1" s="563"/>
      <c r="C1" s="563"/>
      <c r="D1" s="563"/>
      <c r="E1" s="563"/>
      <c r="F1" s="563"/>
      <c r="G1" s="563"/>
      <c r="H1" s="563"/>
      <c r="I1" s="563"/>
      <c r="J1" s="563"/>
      <c r="K1" s="563"/>
    </row>
    <row r="2" spans="1:12" ht="6.6" customHeight="1" x14ac:dyDescent="0.25">
      <c r="A2" s="9"/>
      <c r="B2" s="9"/>
      <c r="C2" s="9"/>
      <c r="D2" s="9"/>
      <c r="E2" s="9"/>
      <c r="F2" s="9"/>
      <c r="G2" s="9"/>
      <c r="H2" s="9"/>
      <c r="I2" s="9"/>
      <c r="J2" s="10"/>
      <c r="K2" s="9"/>
    </row>
    <row r="3" spans="1:12" ht="43.5" customHeight="1" x14ac:dyDescent="0.25">
      <c r="A3" s="11" t="s">
        <v>3</v>
      </c>
      <c r="B3" s="9"/>
      <c r="C3" s="564">
        <f>Basisdaten!E5</f>
        <v>0</v>
      </c>
      <c r="D3" s="565"/>
      <c r="E3" s="566"/>
      <c r="F3" s="9"/>
      <c r="G3" s="9"/>
      <c r="H3" s="12"/>
      <c r="I3" s="12"/>
      <c r="J3" s="12"/>
      <c r="K3" s="13"/>
      <c r="L3" s="8" t="s">
        <v>0</v>
      </c>
    </row>
    <row r="4" spans="1:12" ht="18.75" customHeight="1" x14ac:dyDescent="0.25">
      <c r="A4" s="15" t="s">
        <v>1</v>
      </c>
      <c r="B4" s="9"/>
      <c r="C4" s="16">
        <f>Basisdaten!E3</f>
        <v>0</v>
      </c>
      <c r="D4" s="9"/>
      <c r="E4" s="9"/>
      <c r="F4" s="9"/>
      <c r="G4" s="9"/>
      <c r="H4" s="9"/>
      <c r="I4" s="9"/>
      <c r="J4" s="17"/>
      <c r="K4" s="9"/>
    </row>
    <row r="5" spans="1:12" ht="24" customHeight="1" x14ac:dyDescent="0.25">
      <c r="A5" s="11" t="s">
        <v>5</v>
      </c>
      <c r="B5" s="9"/>
      <c r="C5" s="567" t="str">
        <f>Basisdaten!B5</f>
        <v>Gemeinde Oberhaching</v>
      </c>
      <c r="D5" s="567"/>
      <c r="E5" s="567"/>
      <c r="F5" s="9"/>
      <c r="G5" s="11"/>
      <c r="H5" s="12" t="s">
        <v>6</v>
      </c>
      <c r="I5" s="568" t="s">
        <v>525</v>
      </c>
      <c r="J5" s="568"/>
      <c r="K5" s="568"/>
    </row>
    <row r="6" spans="1:12" ht="5.25" customHeight="1" x14ac:dyDescent="0.25">
      <c r="A6" s="18"/>
      <c r="B6" s="9"/>
      <c r="C6" s="9"/>
      <c r="D6" s="9"/>
      <c r="E6" s="9"/>
      <c r="F6" s="9"/>
      <c r="G6" s="9"/>
      <c r="H6" s="9"/>
      <c r="I6" s="9"/>
      <c r="J6" s="17"/>
      <c r="K6" s="9"/>
    </row>
    <row r="7" spans="1:12" s="137" customFormat="1" ht="20.25" customHeight="1" x14ac:dyDescent="0.25">
      <c r="A7" s="569" t="s">
        <v>97</v>
      </c>
      <c r="B7" s="570"/>
      <c r="C7" s="570"/>
      <c r="D7" s="570"/>
      <c r="E7" s="135"/>
      <c r="F7" s="135"/>
      <c r="G7" s="571" t="s">
        <v>571</v>
      </c>
      <c r="H7" s="571"/>
      <c r="I7" s="131"/>
      <c r="J7" s="19" t="s">
        <v>7</v>
      </c>
      <c r="K7" s="136"/>
    </row>
    <row r="8" spans="1:12" ht="7.5" customHeight="1" x14ac:dyDescent="0.25">
      <c r="A8" s="18"/>
      <c r="B8" s="18"/>
      <c r="C8" s="9"/>
      <c r="D8" s="9"/>
      <c r="E8" s="9"/>
      <c r="F8" s="9"/>
      <c r="G8" s="9"/>
      <c r="H8" s="9"/>
      <c r="I8" s="9"/>
      <c r="J8" s="10"/>
      <c r="K8" s="9"/>
    </row>
    <row r="9" spans="1:12" ht="34.049999999999997" customHeight="1" x14ac:dyDescent="0.25">
      <c r="A9" s="18"/>
      <c r="B9" s="18" t="s">
        <v>337</v>
      </c>
      <c r="C9" s="9"/>
      <c r="D9" s="9"/>
      <c r="E9" s="9"/>
      <c r="F9" s="9"/>
      <c r="G9" s="560" t="s">
        <v>572</v>
      </c>
      <c r="H9" s="560"/>
      <c r="I9" s="9"/>
      <c r="J9" s="14">
        <f>'Kalk UHR KiGa Äuss.Stockweg'!P6</f>
        <v>0</v>
      </c>
      <c r="K9" s="9"/>
    </row>
    <row r="10" spans="1:12" ht="37.049999999999997" customHeight="1" x14ac:dyDescent="0.25">
      <c r="A10" s="18"/>
      <c r="B10" s="18" t="s">
        <v>409</v>
      </c>
      <c r="C10" s="9"/>
      <c r="D10" s="9"/>
      <c r="E10" s="9"/>
      <c r="F10" s="9"/>
      <c r="G10" s="560"/>
      <c r="H10" s="560"/>
      <c r="I10" s="9"/>
      <c r="J10" s="14">
        <f>'Kalk UHR KiGa Bajuwarenring'!P6</f>
        <v>0</v>
      </c>
      <c r="K10" s="9"/>
    </row>
    <row r="11" spans="1:12" ht="7.5" customHeight="1" x14ac:dyDescent="0.25">
      <c r="A11" s="18"/>
      <c r="B11" s="18"/>
      <c r="C11" s="9"/>
      <c r="D11" s="9"/>
      <c r="E11" s="9"/>
      <c r="F11" s="9"/>
      <c r="G11" s="9"/>
      <c r="H11" s="9"/>
      <c r="I11" s="9"/>
      <c r="J11" s="10"/>
      <c r="K11" s="9"/>
    </row>
    <row r="12" spans="1:12" s="22" customFormat="1" ht="21" customHeight="1" x14ac:dyDescent="0.25">
      <c r="A12" s="494" t="s">
        <v>225</v>
      </c>
      <c r="B12" s="494"/>
      <c r="C12" s="495"/>
      <c r="D12" s="575"/>
      <c r="E12" s="575"/>
      <c r="F12" s="494"/>
      <c r="G12" s="576"/>
      <c r="H12" s="576"/>
      <c r="I12" s="494"/>
      <c r="J12" s="496">
        <f>SUM(J9:J10)</f>
        <v>0</v>
      </c>
      <c r="K12" s="11"/>
    </row>
    <row r="13" spans="1:12" ht="9" customHeight="1" x14ac:dyDescent="0.25">
      <c r="A13" s="9"/>
      <c r="B13" s="18"/>
      <c r="C13" s="9"/>
      <c r="D13" s="9"/>
      <c r="E13" s="9"/>
      <c r="F13" s="9"/>
      <c r="G13" s="9"/>
      <c r="H13" s="9"/>
      <c r="I13" s="9"/>
      <c r="J13" s="9"/>
      <c r="K13" s="9"/>
    </row>
    <row r="14" spans="1:12" ht="26.4" x14ac:dyDescent="0.25">
      <c r="A14" s="572" t="s">
        <v>332</v>
      </c>
      <c r="B14" s="573"/>
      <c r="C14" s="573"/>
      <c r="D14" s="573"/>
      <c r="E14" s="497"/>
      <c r="F14" s="497"/>
      <c r="G14" s="497" t="s">
        <v>334</v>
      </c>
      <c r="H14" s="498" t="s">
        <v>10</v>
      </c>
      <c r="I14" s="497"/>
      <c r="J14" s="499" t="s">
        <v>333</v>
      </c>
      <c r="K14" s="9"/>
    </row>
    <row r="15" spans="1:12" ht="14.4" customHeight="1" x14ac:dyDescent="0.25">
      <c r="A15" s="9"/>
      <c r="B15" s="410" t="s">
        <v>335</v>
      </c>
      <c r="C15" s="9"/>
      <c r="D15" s="9"/>
      <c r="E15" s="9"/>
      <c r="F15" s="9"/>
      <c r="G15" s="9"/>
      <c r="H15" s="9"/>
      <c r="I15" s="9"/>
      <c r="J15" s="8"/>
      <c r="K15" s="9"/>
    </row>
    <row r="16" spans="1:12" ht="20.399999999999999" customHeight="1" x14ac:dyDescent="0.25">
      <c r="A16" s="9"/>
      <c r="B16" s="18" t="s">
        <v>547</v>
      </c>
      <c r="C16" s="9"/>
      <c r="D16" s="9"/>
      <c r="E16" s="9"/>
      <c r="F16" s="9"/>
      <c r="G16" s="409">
        <v>5</v>
      </c>
      <c r="H16" s="41"/>
      <c r="I16" s="31"/>
      <c r="J16" s="526">
        <f>G16*H16</f>
        <v>0</v>
      </c>
      <c r="K16" s="9"/>
    </row>
    <row r="17" spans="1:15" ht="4.8" customHeight="1" x14ac:dyDescent="0.25">
      <c r="A17" s="9"/>
      <c r="B17" s="18"/>
      <c r="C17" s="9"/>
      <c r="D17" s="9"/>
      <c r="E17" s="9"/>
      <c r="F17" s="9"/>
      <c r="G17" s="409"/>
      <c r="H17" s="9"/>
      <c r="I17" s="9"/>
      <c r="J17" s="9"/>
      <c r="K17" s="9"/>
    </row>
    <row r="18" spans="1:15" ht="21" customHeight="1" x14ac:dyDescent="0.25">
      <c r="A18" s="9"/>
      <c r="B18" s="18" t="s">
        <v>551</v>
      </c>
      <c r="C18" s="9"/>
      <c r="D18" s="9"/>
      <c r="E18" s="9"/>
      <c r="F18" s="9"/>
      <c r="G18" s="409">
        <v>5</v>
      </c>
      <c r="H18" s="41"/>
      <c r="I18" s="9"/>
      <c r="J18" s="526">
        <f>G18*H18</f>
        <v>0</v>
      </c>
      <c r="K18" s="9"/>
    </row>
    <row r="19" spans="1:15" ht="5.4" customHeight="1" x14ac:dyDescent="0.25">
      <c r="A19" s="9"/>
      <c r="B19" s="9"/>
      <c r="C19" s="9"/>
      <c r="D19" s="9"/>
      <c r="E19" s="9"/>
      <c r="F19" s="9"/>
      <c r="G19" s="9"/>
      <c r="H19" s="10"/>
      <c r="I19" s="9"/>
      <c r="J19" s="8"/>
      <c r="K19" s="9"/>
    </row>
    <row r="20" spans="1:15" ht="18" customHeight="1" x14ac:dyDescent="0.25">
      <c r="A20" s="132" t="s">
        <v>336</v>
      </c>
      <c r="B20" s="132"/>
      <c r="C20" s="133"/>
      <c r="D20" s="574"/>
      <c r="E20" s="574"/>
      <c r="F20" s="574"/>
      <c r="G20" s="574"/>
      <c r="H20" s="574"/>
      <c r="I20" s="574"/>
      <c r="J20" s="134">
        <f>SUM(J16:J18)</f>
        <v>0</v>
      </c>
      <c r="K20" s="9"/>
    </row>
    <row r="21" spans="1:15" ht="6.75" customHeight="1" x14ac:dyDescent="0.25">
      <c r="A21" s="9"/>
      <c r="B21" s="18"/>
      <c r="C21" s="9"/>
      <c r="D21" s="9"/>
      <c r="E21" s="9"/>
      <c r="F21" s="9"/>
      <c r="G21" s="9"/>
      <c r="H21" s="9"/>
      <c r="I21" s="9"/>
      <c r="J21" s="10"/>
      <c r="K21" s="9"/>
    </row>
    <row r="22" spans="1:15" ht="24" customHeight="1" x14ac:dyDescent="0.25">
      <c r="A22" s="561" t="s">
        <v>630</v>
      </c>
      <c r="B22" s="562"/>
      <c r="C22" s="562"/>
      <c r="D22" s="562"/>
      <c r="E22" s="489"/>
      <c r="F22" s="489"/>
      <c r="G22" s="577" t="s">
        <v>571</v>
      </c>
      <c r="H22" s="577"/>
      <c r="I22" s="489"/>
      <c r="J22" s="490" t="s">
        <v>333</v>
      </c>
      <c r="K22" s="9"/>
    </row>
    <row r="23" spans="1:15" ht="7.8" customHeight="1" x14ac:dyDescent="0.2">
      <c r="A23" s="419"/>
      <c r="B23" s="419"/>
      <c r="C23" s="419"/>
      <c r="D23" s="419"/>
      <c r="E23" s="419"/>
      <c r="F23" s="419"/>
      <c r="G23" s="419"/>
      <c r="H23" s="419"/>
      <c r="I23" s="419"/>
      <c r="J23" s="419"/>
      <c r="K23" s="419"/>
      <c r="M23" s="419"/>
      <c r="N23" s="419"/>
      <c r="O23" s="419"/>
    </row>
    <row r="24" spans="1:15" ht="35.549999999999997" customHeight="1" x14ac:dyDescent="0.25">
      <c r="A24" s="18"/>
      <c r="B24" s="18" t="s">
        <v>516</v>
      </c>
      <c r="C24" s="9"/>
      <c r="D24" s="9"/>
      <c r="E24" s="9"/>
      <c r="F24" s="9"/>
      <c r="G24" s="560" t="s">
        <v>572</v>
      </c>
      <c r="H24" s="560"/>
      <c r="I24" s="9"/>
      <c r="J24" s="14">
        <f>'Kalk GR KiGa Äuss.Stockweg'!Q6</f>
        <v>0</v>
      </c>
      <c r="K24" s="9"/>
      <c r="M24" s="419"/>
      <c r="N24" s="419"/>
      <c r="O24" s="419"/>
    </row>
    <row r="25" spans="1:15" ht="34.049999999999997" customHeight="1" x14ac:dyDescent="0.25">
      <c r="A25" s="18"/>
      <c r="B25" s="18" t="s">
        <v>517</v>
      </c>
      <c r="C25" s="9"/>
      <c r="D25" s="9"/>
      <c r="E25" s="9"/>
      <c r="F25" s="9"/>
      <c r="G25" s="560"/>
      <c r="H25" s="560"/>
      <c r="I25" s="9"/>
      <c r="J25" s="14">
        <f>'Kalk GR KiGa Bajuwarenring'!Q6</f>
        <v>0</v>
      </c>
      <c r="K25" s="9"/>
      <c r="M25" s="419"/>
      <c r="N25" s="419"/>
      <c r="O25" s="419"/>
    </row>
    <row r="26" spans="1:15" ht="8.4" customHeight="1" x14ac:dyDescent="0.2">
      <c r="J26" s="8"/>
    </row>
    <row r="27" spans="1:15" ht="18" customHeight="1" x14ac:dyDescent="0.25">
      <c r="A27" s="491" t="s">
        <v>413</v>
      </c>
      <c r="B27" s="491"/>
      <c r="C27" s="492"/>
      <c r="D27" s="578"/>
      <c r="E27" s="578"/>
      <c r="F27" s="578"/>
      <c r="G27" s="578"/>
      <c r="H27" s="578"/>
      <c r="I27" s="578"/>
      <c r="J27" s="493">
        <f>SUM(J24:J25)</f>
        <v>0</v>
      </c>
      <c r="K27" s="9"/>
    </row>
    <row r="28" spans="1:15" s="22" customFormat="1" ht="10.8" customHeight="1" x14ac:dyDescent="0.25"/>
    <row r="29" spans="1:15" ht="19.8" customHeight="1" x14ac:dyDescent="0.25">
      <c r="A29" s="561" t="s">
        <v>631</v>
      </c>
      <c r="B29" s="562"/>
      <c r="C29" s="562"/>
      <c r="D29" s="562"/>
      <c r="E29" s="489"/>
      <c r="F29" s="489"/>
      <c r="G29" s="577" t="s">
        <v>571</v>
      </c>
      <c r="H29" s="577"/>
      <c r="I29" s="489"/>
      <c r="J29" s="490" t="s">
        <v>333</v>
      </c>
      <c r="K29" s="9"/>
    </row>
    <row r="30" spans="1:15" ht="7.2" customHeight="1" x14ac:dyDescent="0.2">
      <c r="A30" s="419"/>
      <c r="B30" s="419"/>
      <c r="C30" s="419"/>
      <c r="D30" s="419"/>
      <c r="E30" s="419"/>
      <c r="F30" s="419"/>
      <c r="G30" s="419"/>
      <c r="H30" s="419"/>
      <c r="I30" s="419"/>
      <c r="J30" s="419"/>
      <c r="K30" s="419"/>
      <c r="M30" s="419"/>
      <c r="N30" s="419"/>
      <c r="O30" s="419"/>
    </row>
    <row r="31" spans="1:15" ht="32.549999999999997" customHeight="1" x14ac:dyDescent="0.25">
      <c r="A31" s="18"/>
      <c r="B31" s="18" t="s">
        <v>567</v>
      </c>
      <c r="C31" s="9"/>
      <c r="D31" s="9"/>
      <c r="E31" s="9"/>
      <c r="F31" s="9"/>
      <c r="G31" s="560" t="s">
        <v>572</v>
      </c>
      <c r="H31" s="560"/>
      <c r="I31" s="9"/>
      <c r="J31" s="14">
        <f>'Kalk Innengl.KiGa Äuss.St.'!O70</f>
        <v>0</v>
      </c>
      <c r="K31" s="9"/>
      <c r="M31" s="419"/>
      <c r="N31" s="419"/>
      <c r="O31" s="419"/>
    </row>
    <row r="32" spans="1:15" ht="35.549999999999997" customHeight="1" x14ac:dyDescent="0.25">
      <c r="A32" s="18"/>
      <c r="B32" s="18" t="s">
        <v>568</v>
      </c>
      <c r="C32" s="9"/>
      <c r="D32" s="9"/>
      <c r="E32" s="9"/>
      <c r="F32" s="9"/>
      <c r="G32" s="560"/>
      <c r="H32" s="560"/>
      <c r="I32" s="9"/>
      <c r="J32" s="14">
        <f>'Kalk Innengl.KiGa Bajuwarenring'!O58</f>
        <v>0</v>
      </c>
      <c r="K32" s="9"/>
      <c r="M32" s="419"/>
      <c r="N32" s="419"/>
      <c r="O32" s="419"/>
    </row>
    <row r="33" spans="1:12" ht="8.4" customHeight="1" x14ac:dyDescent="0.2">
      <c r="J33" s="8"/>
    </row>
    <row r="34" spans="1:12" ht="18" customHeight="1" x14ac:dyDescent="0.25">
      <c r="A34" s="491" t="s">
        <v>570</v>
      </c>
      <c r="B34" s="491"/>
      <c r="C34" s="492"/>
      <c r="D34" s="578"/>
      <c r="E34" s="578"/>
      <c r="F34" s="578"/>
      <c r="G34" s="578"/>
      <c r="H34" s="578"/>
      <c r="I34" s="578"/>
      <c r="J34" s="493">
        <f>SUM(J31:J32)</f>
        <v>0</v>
      </c>
      <c r="K34" s="9"/>
    </row>
    <row r="35" spans="1:12" s="22" customFormat="1" ht="6.6" customHeight="1" x14ac:dyDescent="0.25"/>
    <row r="36" spans="1:12" ht="19.2" customHeight="1" x14ac:dyDescent="0.25">
      <c r="A36" s="580" t="s">
        <v>569</v>
      </c>
      <c r="B36" s="581"/>
      <c r="C36" s="581"/>
      <c r="D36" s="503"/>
      <c r="E36" s="503" t="s">
        <v>427</v>
      </c>
      <c r="F36" s="503"/>
      <c r="G36" s="503"/>
      <c r="H36" s="503" t="s">
        <v>428</v>
      </c>
      <c r="I36" s="504"/>
      <c r="J36" s="505" t="s">
        <v>7</v>
      </c>
      <c r="K36" s="9"/>
      <c r="L36" s="414"/>
    </row>
    <row r="37" spans="1:12" ht="12.75" customHeight="1" x14ac:dyDescent="0.25">
      <c r="A37" s="368" t="s">
        <v>426</v>
      </c>
      <c r="B37" s="18"/>
      <c r="C37" s="9"/>
      <c r="D37" s="9"/>
      <c r="E37" s="9"/>
      <c r="F37" s="9"/>
      <c r="G37" s="9"/>
      <c r="H37" s="9"/>
      <c r="I37" s="9"/>
      <c r="J37" s="10"/>
      <c r="K37" s="9"/>
    </row>
    <row r="38" spans="1:12" s="21" customFormat="1" ht="27" customHeight="1" x14ac:dyDescent="0.25">
      <c r="A38" s="18"/>
      <c r="B38" s="145" t="s">
        <v>429</v>
      </c>
      <c r="C38" s="145"/>
      <c r="D38" s="145"/>
      <c r="E38" s="18">
        <v>5</v>
      </c>
      <c r="F38" s="9"/>
      <c r="G38" s="9"/>
      <c r="H38" s="413"/>
      <c r="I38" s="18"/>
      <c r="J38" s="20">
        <f>E38*H38</f>
        <v>0</v>
      </c>
      <c r="K38" s="18"/>
    </row>
    <row r="39" spans="1:12" s="21" customFormat="1" ht="30" customHeight="1" x14ac:dyDescent="0.25">
      <c r="A39" s="18"/>
      <c r="B39" s="145" t="s">
        <v>430</v>
      </c>
      <c r="C39" s="145"/>
      <c r="D39" s="145"/>
      <c r="E39" s="18">
        <v>5</v>
      </c>
      <c r="F39" s="9"/>
      <c r="G39" s="9"/>
      <c r="H39" s="413"/>
      <c r="I39" s="18"/>
      <c r="J39" s="20">
        <f>E39*H39</f>
        <v>0</v>
      </c>
      <c r="K39" s="18"/>
    </row>
    <row r="40" spans="1:12" s="21" customFormat="1" ht="33" customHeight="1" x14ac:dyDescent="0.25">
      <c r="A40" s="18"/>
      <c r="B40" s="582" t="s">
        <v>431</v>
      </c>
      <c r="C40" s="582"/>
      <c r="D40" s="582"/>
      <c r="E40" s="18">
        <v>5</v>
      </c>
      <c r="F40" s="9"/>
      <c r="G40" s="9"/>
      <c r="H40" s="413"/>
      <c r="I40" s="18"/>
      <c r="J40" s="20">
        <f>E40*H40</f>
        <v>0</v>
      </c>
      <c r="K40" s="18"/>
    </row>
    <row r="41" spans="1:12" ht="3.75" customHeight="1" x14ac:dyDescent="0.25">
      <c r="A41" s="18"/>
      <c r="B41" s="18"/>
      <c r="C41" s="9"/>
      <c r="D41" s="9"/>
      <c r="E41" s="9"/>
      <c r="F41" s="9"/>
      <c r="G41" s="9"/>
      <c r="H41" s="9"/>
      <c r="I41" s="9"/>
      <c r="J41" s="10"/>
      <c r="K41" s="9"/>
    </row>
    <row r="42" spans="1:12" s="22" customFormat="1" ht="21" customHeight="1" x14ac:dyDescent="0.25">
      <c r="A42" s="500"/>
      <c r="B42" s="500" t="s">
        <v>432</v>
      </c>
      <c r="C42" s="501"/>
      <c r="D42" s="579"/>
      <c r="E42" s="579"/>
      <c r="F42" s="500"/>
      <c r="G42" s="500"/>
      <c r="H42" s="500"/>
      <c r="I42" s="500"/>
      <c r="J42" s="502">
        <f>SUM(J38:J41)</f>
        <v>0</v>
      </c>
      <c r="K42" s="11"/>
    </row>
    <row r="43" spans="1:12" ht="6.75" customHeight="1" thickBot="1" x14ac:dyDescent="0.3">
      <c r="A43" s="9"/>
      <c r="B43" s="18"/>
      <c r="C43" s="9"/>
      <c r="D43" s="9"/>
      <c r="E43" s="9"/>
      <c r="F43" s="9"/>
      <c r="G43" s="9"/>
      <c r="H43" s="9"/>
      <c r="I43" s="9"/>
      <c r="J43" s="10"/>
      <c r="K43" s="9"/>
    </row>
    <row r="44" spans="1:12" ht="5.25" customHeight="1" x14ac:dyDescent="0.25">
      <c r="A44" s="138"/>
      <c r="B44" s="139"/>
      <c r="C44" s="140"/>
      <c r="D44" s="140"/>
      <c r="E44" s="140"/>
      <c r="F44" s="140"/>
      <c r="G44" s="140"/>
      <c r="H44" s="140"/>
      <c r="I44" s="140"/>
      <c r="J44" s="141"/>
      <c r="K44" s="142"/>
    </row>
    <row r="45" spans="1:12" s="30" customFormat="1" ht="24.75" customHeight="1" thickBot="1" x14ac:dyDescent="0.35">
      <c r="A45" s="25"/>
      <c r="B45" s="26" t="s">
        <v>8</v>
      </c>
      <c r="C45" s="26"/>
      <c r="D45" s="27"/>
      <c r="E45" s="27"/>
      <c r="F45" s="27"/>
      <c r="G45" s="27"/>
      <c r="H45" s="27"/>
      <c r="I45" s="27"/>
      <c r="J45" s="28">
        <f>ROUND(SUM(J12+J20+J27+J34+J42),2)</f>
        <v>0</v>
      </c>
      <c r="K45" s="29"/>
    </row>
    <row r="46" spans="1:12" ht="6" customHeight="1" x14ac:dyDescent="0.25">
      <c r="A46" s="23"/>
      <c r="B46" s="18"/>
      <c r="C46" s="9"/>
      <c r="D46" s="9"/>
      <c r="E46" s="9"/>
      <c r="F46" s="9"/>
      <c r="G46" s="9"/>
      <c r="H46" s="9"/>
      <c r="I46" s="9"/>
      <c r="J46" s="17"/>
      <c r="K46" s="24"/>
    </row>
    <row r="47" spans="1:12" ht="21" customHeight="1" x14ac:dyDescent="0.25">
      <c r="A47" s="23"/>
      <c r="B47" s="31" t="s">
        <v>98</v>
      </c>
      <c r="C47" s="9"/>
      <c r="D47" s="9"/>
      <c r="E47" s="9"/>
      <c r="F47" s="9"/>
      <c r="G47" s="9"/>
      <c r="H47" s="9"/>
      <c r="I47" s="9"/>
      <c r="J47" s="143">
        <f>ROUND(+J45*0.19,2)</f>
        <v>0</v>
      </c>
      <c r="K47" s="24"/>
    </row>
    <row r="48" spans="1:12" ht="9" customHeight="1" x14ac:dyDescent="0.3">
      <c r="A48" s="23"/>
      <c r="B48" s="32"/>
      <c r="C48" s="9"/>
      <c r="D48" s="9"/>
      <c r="E48" s="9"/>
      <c r="F48" s="9"/>
      <c r="G48" s="9"/>
      <c r="H48" s="9"/>
      <c r="I48" s="9"/>
      <c r="J48" s="17"/>
      <c r="K48" s="24"/>
    </row>
    <row r="49" spans="1:11" ht="25.5" customHeight="1" thickBot="1" x14ac:dyDescent="0.35">
      <c r="A49" s="33"/>
      <c r="B49" s="26" t="s">
        <v>99</v>
      </c>
      <c r="C49" s="34"/>
      <c r="D49" s="35"/>
      <c r="E49" s="35"/>
      <c r="F49" s="35"/>
      <c r="G49" s="35"/>
      <c r="H49" s="35"/>
      <c r="I49" s="35"/>
      <c r="J49" s="28">
        <f>ROUND(+J45+J47,2)</f>
        <v>0</v>
      </c>
      <c r="K49" s="24"/>
    </row>
    <row r="50" spans="1:11" ht="6.75" customHeight="1" thickBot="1" x14ac:dyDescent="0.3">
      <c r="A50" s="36"/>
      <c r="B50" s="37" t="s">
        <v>0</v>
      </c>
      <c r="C50" s="37"/>
      <c r="D50" s="37"/>
      <c r="E50" s="37"/>
      <c r="F50" s="37"/>
      <c r="G50" s="37"/>
      <c r="H50" s="37"/>
      <c r="I50" s="37"/>
      <c r="J50" s="38"/>
      <c r="K50" s="39"/>
    </row>
    <row r="51" spans="1:11" ht="10.199999999999999" customHeight="1" x14ac:dyDescent="0.25">
      <c r="A51" s="9"/>
      <c r="B51" s="9"/>
      <c r="C51" s="9"/>
      <c r="D51" s="9"/>
      <c r="E51" s="9"/>
      <c r="F51" s="9"/>
      <c r="G51" s="9"/>
      <c r="H51" s="9"/>
      <c r="I51" s="9"/>
      <c r="J51" s="10"/>
      <c r="K51" s="9"/>
    </row>
    <row r="52" spans="1:11" ht="21.75" customHeight="1" x14ac:dyDescent="0.3">
      <c r="A52" s="26" t="s">
        <v>9</v>
      </c>
      <c r="B52" s="35"/>
      <c r="C52" s="35"/>
      <c r="D52" s="35"/>
      <c r="E52" s="35"/>
      <c r="F52" s="35"/>
      <c r="G52" s="35"/>
      <c r="H52" s="35"/>
      <c r="I52" s="35"/>
      <c r="J52" s="40" t="s">
        <v>10</v>
      </c>
      <c r="K52" s="9"/>
    </row>
    <row r="53" spans="1:11" ht="10.5" customHeight="1" x14ac:dyDescent="0.25">
      <c r="A53" s="9"/>
      <c r="B53" s="31"/>
      <c r="C53" s="9"/>
      <c r="D53" s="9"/>
      <c r="E53" s="9"/>
      <c r="F53" s="9"/>
      <c r="G53" s="9"/>
      <c r="H53" s="9"/>
      <c r="I53" s="9"/>
      <c r="J53" s="9"/>
      <c r="K53" s="9"/>
    </row>
    <row r="54" spans="1:11" ht="15" x14ac:dyDescent="0.25">
      <c r="A54" s="9"/>
      <c r="B54" s="18" t="s">
        <v>518</v>
      </c>
      <c r="C54" s="9"/>
      <c r="D54" s="9"/>
      <c r="E54" s="9"/>
      <c r="F54" s="9"/>
      <c r="G54" s="9"/>
      <c r="H54" s="9"/>
      <c r="I54" s="9"/>
      <c r="J54" s="325">
        <f>'SVS UHR'!F77</f>
        <v>0</v>
      </c>
      <c r="K54" s="31"/>
    </row>
    <row r="55" spans="1:11" ht="10.5" customHeight="1" x14ac:dyDescent="0.25">
      <c r="A55" s="9"/>
      <c r="B55" s="31"/>
      <c r="C55" s="9"/>
      <c r="D55" s="9"/>
      <c r="E55" s="9"/>
      <c r="F55" s="9"/>
      <c r="G55" s="9"/>
      <c r="H55" s="9"/>
      <c r="I55" s="9"/>
      <c r="J55" s="9"/>
      <c r="K55" s="9"/>
    </row>
    <row r="56" spans="1:11" ht="15" x14ac:dyDescent="0.25">
      <c r="A56" s="9"/>
      <c r="B56" s="18" t="s">
        <v>550</v>
      </c>
      <c r="C56" s="9"/>
      <c r="D56" s="9"/>
      <c r="E56" s="9"/>
      <c r="F56" s="9"/>
      <c r="G56" s="9"/>
      <c r="H56" s="9"/>
      <c r="I56" s="9"/>
      <c r="J56" s="325">
        <f>'SVS GR'!F77</f>
        <v>0</v>
      </c>
      <c r="K56" s="31"/>
    </row>
    <row r="57" spans="1:11" ht="8.4" customHeight="1" x14ac:dyDescent="0.25">
      <c r="A57" s="9"/>
      <c r="B57" s="18"/>
      <c r="C57" s="9"/>
      <c r="D57" s="9"/>
      <c r="E57" s="9"/>
      <c r="F57" s="9"/>
      <c r="G57" s="9"/>
      <c r="H57" s="9"/>
      <c r="I57" s="9"/>
      <c r="J57" s="415"/>
      <c r="K57" s="31"/>
    </row>
    <row r="58" spans="1:11" ht="15" x14ac:dyDescent="0.25">
      <c r="A58" s="9"/>
      <c r="B58" s="18" t="s">
        <v>524</v>
      </c>
      <c r="C58" s="9"/>
      <c r="D58" s="9"/>
      <c r="E58" s="9"/>
      <c r="F58" s="9"/>
      <c r="G58" s="9"/>
      <c r="H58" s="9"/>
      <c r="I58" s="9"/>
      <c r="J58" s="325">
        <f>'SVS Innenglas'!F77</f>
        <v>0</v>
      </c>
      <c r="K58" s="31"/>
    </row>
    <row r="59" spans="1:11" ht="5.4" customHeight="1" x14ac:dyDescent="0.25">
      <c r="A59" s="9"/>
      <c r="B59" s="9"/>
      <c r="C59" s="9"/>
      <c r="D59" s="9"/>
      <c r="E59" s="9"/>
      <c r="F59" s="9"/>
      <c r="G59" s="9"/>
      <c r="H59" s="9"/>
      <c r="I59" s="9"/>
      <c r="J59" s="415"/>
      <c r="K59" s="31"/>
    </row>
    <row r="60" spans="1:11" ht="15.6" x14ac:dyDescent="0.3">
      <c r="A60" s="26" t="s">
        <v>160</v>
      </c>
      <c r="B60" s="35"/>
      <c r="C60" s="35"/>
      <c r="D60" s="35"/>
      <c r="E60" s="35"/>
      <c r="F60" s="35"/>
      <c r="G60" s="35"/>
      <c r="H60" s="35"/>
      <c r="I60" s="35"/>
      <c r="J60" s="35"/>
      <c r="K60" s="9"/>
    </row>
    <row r="61" spans="1:11" s="46" customFormat="1" ht="31.5" customHeight="1" x14ac:dyDescent="0.3">
      <c r="A61" s="42"/>
      <c r="B61" s="43"/>
      <c r="C61" s="42"/>
      <c r="D61" s="512" t="s">
        <v>553</v>
      </c>
      <c r="E61" s="512" t="s">
        <v>554</v>
      </c>
      <c r="F61" s="42"/>
      <c r="G61" s="487" t="s">
        <v>11</v>
      </c>
      <c r="H61" s="44"/>
      <c r="I61" s="44"/>
      <c r="J61" s="488" t="s">
        <v>12</v>
      </c>
      <c r="K61" s="42"/>
    </row>
    <row r="62" spans="1:11" ht="6.6" customHeight="1" x14ac:dyDescent="0.25">
      <c r="A62" s="9"/>
      <c r="B62" s="18"/>
      <c r="C62" s="9"/>
      <c r="D62" s="9"/>
      <c r="E62" s="9"/>
      <c r="F62" s="9"/>
      <c r="G62" s="9"/>
      <c r="H62" s="44"/>
      <c r="I62" s="9"/>
      <c r="J62" s="9"/>
      <c r="K62" s="9"/>
    </row>
    <row r="63" spans="1:11" ht="21.6" customHeight="1" x14ac:dyDescent="0.25">
      <c r="A63" s="9"/>
      <c r="B63" s="509" t="s">
        <v>552</v>
      </c>
      <c r="C63" s="509"/>
      <c r="D63" s="506">
        <f>'Kalk UHR KiGa Äuss.Stockweg'!M6+'Kalk UHR KiGa Bajuwarenring'!M6</f>
        <v>0</v>
      </c>
      <c r="E63" s="507">
        <f>'Kalk GR KiGa Äuss.Stockweg'!N6+'Kalk GR KiGa Bajuwarenring'!N6</f>
        <v>0</v>
      </c>
      <c r="F63" s="9"/>
      <c r="G63" s="508">
        <f>D63+E63</f>
        <v>0</v>
      </c>
      <c r="H63" s="44"/>
      <c r="I63" s="535" t="s">
        <v>323</v>
      </c>
      <c r="J63" s="47"/>
      <c r="K63" s="9"/>
    </row>
    <row r="64" spans="1:11" ht="27" customHeight="1" x14ac:dyDescent="0.25">
      <c r="A64" s="9"/>
      <c r="B64" s="9"/>
      <c r="C64" s="9"/>
      <c r="D64" s="512" t="s">
        <v>564</v>
      </c>
      <c r="E64" s="512" t="s">
        <v>565</v>
      </c>
      <c r="F64" s="9"/>
      <c r="G64" s="519"/>
      <c r="H64" s="44"/>
      <c r="I64" s="536" t="s">
        <v>603</v>
      </c>
      <c r="J64" s="520"/>
      <c r="K64" s="9"/>
    </row>
    <row r="65" spans="1:14" ht="24" customHeight="1" x14ac:dyDescent="0.25">
      <c r="A65" s="9"/>
      <c r="B65" s="18"/>
      <c r="C65" s="18" t="s">
        <v>563</v>
      </c>
      <c r="D65" s="126">
        <f>'Kalk UHR KiGa Äuss.Stockweg'!G6+'Kalk UHR KiGa Bajuwarenring'!G6</f>
        <v>3132.3700000000008</v>
      </c>
      <c r="E65" s="126">
        <f>'Kalk GR KiGa Äuss.Stockweg'!K6+'Kalk GR KiGa Bajuwarenring'!K6</f>
        <v>1543.3900000000003</v>
      </c>
      <c r="F65" s="9"/>
      <c r="G65" s="9"/>
      <c r="H65" s="44"/>
      <c r="I65" s="9"/>
      <c r="J65" s="9"/>
      <c r="K65" s="9"/>
    </row>
    <row r="66" spans="1:14" ht="9.6" customHeight="1" x14ac:dyDescent="0.25">
      <c r="A66" s="9"/>
      <c r="B66" s="18"/>
      <c r="C66" s="9"/>
      <c r="D66" s="180"/>
      <c r="E66" s="9"/>
      <c r="F66" s="9"/>
      <c r="G66" s="9"/>
      <c r="H66" s="44"/>
      <c r="I66" s="9"/>
      <c r="J66" s="9"/>
      <c r="K66" s="9"/>
    </row>
    <row r="67" spans="1:14" s="1" customFormat="1" ht="27.6" customHeight="1" x14ac:dyDescent="0.25">
      <c r="B67" s="510" t="s">
        <v>512</v>
      </c>
      <c r="C67" s="510"/>
      <c r="D67" s="18"/>
      <c r="E67" s="18"/>
      <c r="F67" s="397"/>
      <c r="G67" s="398" t="s">
        <v>321</v>
      </c>
      <c r="H67" s="398" t="s">
        <v>322</v>
      </c>
      <c r="J67" s="488" t="s">
        <v>12</v>
      </c>
    </row>
    <row r="68" spans="1:14" s="1" customFormat="1" ht="17.399999999999999" customHeight="1" x14ac:dyDescent="0.25">
      <c r="B68" s="397"/>
      <c r="D68" s="18"/>
      <c r="E68" s="18"/>
      <c r="G68" s="400" t="s">
        <v>323</v>
      </c>
      <c r="H68" s="400" t="s">
        <v>323</v>
      </c>
      <c r="J68" s="399"/>
    </row>
    <row r="69" spans="1:14" s="1" customFormat="1" ht="25.2" customHeight="1" x14ac:dyDescent="0.25">
      <c r="B69" s="397" t="s">
        <v>606</v>
      </c>
      <c r="D69" s="18"/>
      <c r="E69" s="18"/>
      <c r="G69" s="401"/>
      <c r="H69" s="402"/>
      <c r="I69" s="537" t="s">
        <v>604</v>
      </c>
      <c r="J69" s="47"/>
    </row>
    <row r="70" spans="1:14" s="1" customFormat="1" ht="24" customHeight="1" x14ac:dyDescent="0.25">
      <c r="B70" s="397" t="s">
        <v>607</v>
      </c>
      <c r="D70" s="18"/>
      <c r="E70" s="18"/>
      <c r="G70" s="401"/>
      <c r="H70" s="402"/>
      <c r="I70" s="537" t="s">
        <v>605</v>
      </c>
      <c r="J70" s="47"/>
    </row>
    <row r="71" spans="1:14" ht="10.95" customHeight="1" x14ac:dyDescent="0.25">
      <c r="A71" s="9"/>
      <c r="B71" s="18"/>
      <c r="C71" s="9"/>
      <c r="D71" s="18"/>
      <c r="E71" s="9"/>
      <c r="F71" s="9"/>
      <c r="G71" s="9"/>
      <c r="H71" s="9"/>
      <c r="I71" s="9"/>
      <c r="J71" s="9"/>
      <c r="K71" s="9"/>
      <c r="L71" s="1"/>
      <c r="M71" s="1"/>
      <c r="N71" s="1"/>
    </row>
    <row r="72" spans="1:14" ht="11.25" customHeight="1" x14ac:dyDescent="0.3">
      <c r="A72" s="48"/>
      <c r="B72" s="49"/>
      <c r="C72" s="49"/>
      <c r="D72" s="49"/>
      <c r="E72" s="49"/>
      <c r="F72" s="49"/>
      <c r="G72" s="49"/>
      <c r="H72" s="49"/>
      <c r="I72" s="49"/>
      <c r="J72" s="50"/>
      <c r="K72" s="9"/>
      <c r="L72" s="1"/>
      <c r="M72" s="1"/>
      <c r="N72" s="1"/>
    </row>
    <row r="73" spans="1:14" ht="13.8" x14ac:dyDescent="0.25">
      <c r="A73" s="9"/>
      <c r="B73" s="18"/>
      <c r="C73" s="9"/>
      <c r="D73" s="9"/>
      <c r="E73" s="9"/>
      <c r="F73" s="9"/>
      <c r="G73" s="9"/>
      <c r="H73" s="9"/>
      <c r="I73" s="9"/>
      <c r="J73" s="10"/>
      <c r="K73" s="9"/>
      <c r="L73" s="1"/>
      <c r="M73" s="1"/>
      <c r="N73" s="1"/>
    </row>
    <row r="74" spans="1:14" ht="13.8" x14ac:dyDescent="0.25">
      <c r="A74" s="9"/>
      <c r="B74" s="18"/>
      <c r="C74" s="9"/>
      <c r="D74" s="9"/>
      <c r="E74" s="9"/>
      <c r="F74" s="9"/>
      <c r="G74" s="9"/>
      <c r="H74" s="9"/>
      <c r="I74" s="9"/>
      <c r="J74" s="10"/>
      <c r="K74" s="9"/>
    </row>
    <row r="75" spans="1:14" ht="13.8" x14ac:dyDescent="0.25">
      <c r="A75" s="9"/>
      <c r="B75" s="18"/>
      <c r="C75" s="9"/>
      <c r="D75" s="9"/>
      <c r="E75" s="9"/>
      <c r="F75" s="9"/>
      <c r="G75" s="9"/>
      <c r="H75" s="9"/>
      <c r="I75" s="9"/>
      <c r="J75" s="10"/>
      <c r="K75" s="9"/>
    </row>
    <row r="76" spans="1:14" ht="13.8" x14ac:dyDescent="0.25">
      <c r="B76" s="21"/>
    </row>
    <row r="77" spans="1:14" ht="13.8" x14ac:dyDescent="0.25">
      <c r="B77" s="21"/>
    </row>
    <row r="78" spans="1:14" ht="13.8" x14ac:dyDescent="0.25">
      <c r="B78" s="21"/>
    </row>
    <row r="79" spans="1:14" ht="13.8" x14ac:dyDescent="0.25">
      <c r="B79" s="21"/>
      <c r="J79" s="8"/>
    </row>
    <row r="80" spans="1:14" ht="13.8" x14ac:dyDescent="0.25">
      <c r="B80" s="21"/>
      <c r="J80" s="8"/>
    </row>
    <row r="81" spans="2:10" ht="13.8" x14ac:dyDescent="0.25">
      <c r="B81" s="21"/>
      <c r="J81" s="8"/>
    </row>
    <row r="82" spans="2:10" ht="13.8" x14ac:dyDescent="0.25">
      <c r="B82" s="21"/>
      <c r="J82" s="8"/>
    </row>
    <row r="83" spans="2:10" ht="13.8" x14ac:dyDescent="0.25">
      <c r="B83" s="21"/>
      <c r="J83" s="8"/>
    </row>
    <row r="84" spans="2:10" ht="13.8" x14ac:dyDescent="0.25">
      <c r="B84" s="21"/>
      <c r="J84" s="8"/>
    </row>
    <row r="85" spans="2:10" ht="13.8" x14ac:dyDescent="0.25">
      <c r="B85" s="21"/>
      <c r="J85" s="8"/>
    </row>
    <row r="86" spans="2:10" ht="13.8" x14ac:dyDescent="0.25">
      <c r="B86" s="21"/>
      <c r="J86" s="8"/>
    </row>
    <row r="87" spans="2:10" ht="13.8" x14ac:dyDescent="0.25">
      <c r="B87" s="21"/>
      <c r="J87" s="8"/>
    </row>
    <row r="88" spans="2:10" ht="13.8" x14ac:dyDescent="0.25">
      <c r="B88" s="21"/>
      <c r="J88" s="8"/>
    </row>
    <row r="89" spans="2:10" ht="13.8" x14ac:dyDescent="0.25">
      <c r="B89" s="21"/>
      <c r="J89" s="8"/>
    </row>
    <row r="90" spans="2:10" ht="13.8" x14ac:dyDescent="0.25">
      <c r="B90" s="21"/>
      <c r="J90" s="8"/>
    </row>
    <row r="91" spans="2:10" ht="13.8" x14ac:dyDescent="0.25">
      <c r="B91" s="21"/>
      <c r="J91" s="8"/>
    </row>
    <row r="92" spans="2:10" ht="13.8" x14ac:dyDescent="0.25">
      <c r="B92" s="21"/>
      <c r="J92" s="8"/>
    </row>
    <row r="93" spans="2:10" ht="13.8" x14ac:dyDescent="0.25">
      <c r="B93" s="21"/>
      <c r="J93" s="8"/>
    </row>
    <row r="94" spans="2:10" ht="13.8" x14ac:dyDescent="0.25">
      <c r="B94" s="21"/>
      <c r="J94" s="8"/>
    </row>
    <row r="95" spans="2:10" ht="13.8" x14ac:dyDescent="0.25">
      <c r="B95" s="21"/>
      <c r="J95" s="8"/>
    </row>
    <row r="96" spans="2:10" ht="13.8" x14ac:dyDescent="0.25">
      <c r="B96" s="21"/>
      <c r="J96" s="8"/>
    </row>
    <row r="97" spans="2:10" ht="13.8" x14ac:dyDescent="0.25">
      <c r="B97" s="21"/>
      <c r="J97" s="8"/>
    </row>
    <row r="98" spans="2:10" ht="13.8" x14ac:dyDescent="0.25">
      <c r="B98" s="21"/>
      <c r="J98" s="8"/>
    </row>
    <row r="99" spans="2:10" ht="13.8" x14ac:dyDescent="0.25">
      <c r="B99" s="21"/>
      <c r="J99" s="8"/>
    </row>
    <row r="100" spans="2:10" ht="13.8" x14ac:dyDescent="0.25">
      <c r="B100" s="21"/>
      <c r="J100" s="8"/>
    </row>
    <row r="101" spans="2:10" ht="13.8" x14ac:dyDescent="0.25">
      <c r="B101" s="21"/>
      <c r="J101" s="8"/>
    </row>
    <row r="102" spans="2:10" ht="13.8" x14ac:dyDescent="0.25">
      <c r="B102" s="21"/>
      <c r="J102" s="8"/>
    </row>
    <row r="103" spans="2:10" ht="13.8" x14ac:dyDescent="0.25">
      <c r="B103" s="21"/>
      <c r="J103" s="8"/>
    </row>
    <row r="104" spans="2:10" ht="13.8" x14ac:dyDescent="0.25">
      <c r="B104" s="21"/>
      <c r="J104" s="8"/>
    </row>
    <row r="105" spans="2:10" ht="13.8" x14ac:dyDescent="0.25">
      <c r="B105" s="21"/>
      <c r="J105" s="8"/>
    </row>
    <row r="106" spans="2:10" ht="13.8" x14ac:dyDescent="0.25">
      <c r="B106" s="21"/>
      <c r="J106" s="8"/>
    </row>
    <row r="107" spans="2:10" ht="13.8" x14ac:dyDescent="0.25">
      <c r="B107" s="21"/>
      <c r="J107" s="8"/>
    </row>
    <row r="108" spans="2:10" ht="13.8" x14ac:dyDescent="0.25">
      <c r="B108" s="21"/>
      <c r="J108" s="8"/>
    </row>
    <row r="109" spans="2:10" ht="13.8" x14ac:dyDescent="0.25">
      <c r="B109" s="21"/>
      <c r="J109" s="8"/>
    </row>
    <row r="110" spans="2:10" ht="13.8" x14ac:dyDescent="0.25">
      <c r="B110" s="21"/>
      <c r="J110" s="8"/>
    </row>
    <row r="111" spans="2:10" ht="13.8" x14ac:dyDescent="0.25">
      <c r="B111" s="21"/>
      <c r="J111" s="8"/>
    </row>
    <row r="112" spans="2:10" ht="13.8" x14ac:dyDescent="0.25">
      <c r="B112" s="21"/>
      <c r="J112" s="8"/>
    </row>
    <row r="113" spans="2:10" ht="13.8" x14ac:dyDescent="0.25">
      <c r="B113" s="21"/>
      <c r="J113" s="8"/>
    </row>
    <row r="114" spans="2:10" ht="13.8" x14ac:dyDescent="0.25">
      <c r="B114" s="21"/>
      <c r="J114" s="8"/>
    </row>
    <row r="115" spans="2:10" ht="13.8" x14ac:dyDescent="0.25">
      <c r="B115" s="21"/>
      <c r="J115" s="8"/>
    </row>
    <row r="116" spans="2:10" ht="13.8" x14ac:dyDescent="0.25">
      <c r="B116" s="21"/>
      <c r="J116" s="8"/>
    </row>
    <row r="117" spans="2:10" ht="13.8" x14ac:dyDescent="0.25">
      <c r="B117" s="21"/>
      <c r="J117" s="8"/>
    </row>
    <row r="118" spans="2:10" ht="13.8" x14ac:dyDescent="0.25">
      <c r="B118" s="21"/>
      <c r="J118" s="8"/>
    </row>
    <row r="119" spans="2:10" ht="13.8" x14ac:dyDescent="0.25">
      <c r="B119" s="21"/>
      <c r="J119" s="8"/>
    </row>
    <row r="120" spans="2:10" ht="13.8" x14ac:dyDescent="0.25">
      <c r="B120" s="21"/>
      <c r="J120" s="8"/>
    </row>
    <row r="121" spans="2:10" ht="13.8" x14ac:dyDescent="0.25">
      <c r="B121" s="21"/>
      <c r="J121" s="8"/>
    </row>
    <row r="122" spans="2:10" ht="13.8" x14ac:dyDescent="0.25">
      <c r="B122" s="21"/>
      <c r="J122" s="8"/>
    </row>
    <row r="123" spans="2:10" ht="13.8" x14ac:dyDescent="0.25">
      <c r="B123" s="21"/>
      <c r="J123" s="8"/>
    </row>
    <row r="124" spans="2:10" ht="13.8" x14ac:dyDescent="0.25">
      <c r="B124" s="21"/>
      <c r="J124" s="8"/>
    </row>
    <row r="125" spans="2:10" ht="13.8" x14ac:dyDescent="0.25">
      <c r="B125" s="21"/>
      <c r="J125" s="8"/>
    </row>
    <row r="126" spans="2:10" ht="13.8" x14ac:dyDescent="0.25">
      <c r="B126" s="21"/>
      <c r="J126" s="8"/>
    </row>
    <row r="127" spans="2:10" ht="13.8" x14ac:dyDescent="0.25">
      <c r="B127" s="21"/>
      <c r="J127" s="8"/>
    </row>
    <row r="128" spans="2:10" ht="13.8" x14ac:dyDescent="0.25">
      <c r="B128" s="21"/>
      <c r="J128" s="8"/>
    </row>
    <row r="129" spans="2:10" ht="13.8" x14ac:dyDescent="0.25">
      <c r="B129" s="21"/>
      <c r="J129" s="8"/>
    </row>
    <row r="130" spans="2:10" ht="13.8" x14ac:dyDescent="0.25">
      <c r="B130" s="21"/>
      <c r="J130" s="8"/>
    </row>
    <row r="131" spans="2:10" ht="13.8" x14ac:dyDescent="0.25">
      <c r="B131" s="21"/>
      <c r="J131" s="8"/>
    </row>
    <row r="132" spans="2:10" ht="13.8" x14ac:dyDescent="0.25">
      <c r="B132" s="21"/>
      <c r="J132" s="8"/>
    </row>
    <row r="133" spans="2:10" ht="13.8" x14ac:dyDescent="0.25">
      <c r="B133" s="21"/>
      <c r="J133" s="8"/>
    </row>
    <row r="134" spans="2:10" ht="13.8" x14ac:dyDescent="0.25">
      <c r="B134" s="21"/>
      <c r="J134" s="8"/>
    </row>
    <row r="135" spans="2:10" ht="13.8" x14ac:dyDescent="0.25">
      <c r="B135" s="21"/>
      <c r="J135" s="8"/>
    </row>
    <row r="136" spans="2:10" ht="13.8" x14ac:dyDescent="0.25">
      <c r="B136" s="21"/>
      <c r="J136" s="8"/>
    </row>
    <row r="137" spans="2:10" ht="13.8" x14ac:dyDescent="0.25">
      <c r="B137" s="21"/>
      <c r="J137" s="8"/>
    </row>
    <row r="138" spans="2:10" ht="13.8" x14ac:dyDescent="0.25">
      <c r="B138" s="21"/>
      <c r="J138" s="8"/>
    </row>
    <row r="139" spans="2:10" ht="13.8" x14ac:dyDescent="0.25">
      <c r="B139" s="21"/>
      <c r="J139" s="8"/>
    </row>
    <row r="140" spans="2:10" ht="13.8" x14ac:dyDescent="0.25">
      <c r="B140" s="21"/>
      <c r="J140" s="8"/>
    </row>
    <row r="141" spans="2:10" ht="13.8" x14ac:dyDescent="0.25">
      <c r="B141" s="21"/>
      <c r="J141" s="8"/>
    </row>
    <row r="142" spans="2:10" ht="13.8" x14ac:dyDescent="0.25">
      <c r="B142" s="21"/>
      <c r="J142" s="8"/>
    </row>
    <row r="143" spans="2:10" ht="13.8" x14ac:dyDescent="0.25">
      <c r="B143" s="21"/>
      <c r="J143" s="8"/>
    </row>
    <row r="144" spans="2:10" ht="13.8" x14ac:dyDescent="0.25">
      <c r="B144" s="21"/>
      <c r="J144" s="8"/>
    </row>
    <row r="145" spans="2:10" ht="13.8" x14ac:dyDescent="0.25">
      <c r="B145" s="21"/>
      <c r="J145" s="8"/>
    </row>
    <row r="146" spans="2:10" ht="13.8" x14ac:dyDescent="0.25">
      <c r="B146" s="21"/>
      <c r="J146" s="8"/>
    </row>
    <row r="147" spans="2:10" ht="13.8" x14ac:dyDescent="0.25">
      <c r="B147" s="21"/>
      <c r="J147" s="8"/>
    </row>
    <row r="148" spans="2:10" ht="13.8" x14ac:dyDescent="0.25">
      <c r="B148" s="21"/>
      <c r="J148" s="8"/>
    </row>
    <row r="149" spans="2:10" ht="13.8" x14ac:dyDescent="0.25">
      <c r="B149" s="21"/>
      <c r="J149" s="8"/>
    </row>
    <row r="150" spans="2:10" ht="13.8" x14ac:dyDescent="0.25">
      <c r="B150" s="21"/>
      <c r="J150" s="8"/>
    </row>
    <row r="151" spans="2:10" ht="13.8" x14ac:dyDescent="0.25">
      <c r="B151" s="21"/>
      <c r="J151" s="8"/>
    </row>
    <row r="152" spans="2:10" ht="13.8" x14ac:dyDescent="0.25">
      <c r="B152" s="21"/>
      <c r="J152" s="8"/>
    </row>
    <row r="153" spans="2:10" ht="13.8" x14ac:dyDescent="0.25">
      <c r="B153" s="21"/>
      <c r="J153" s="8"/>
    </row>
    <row r="154" spans="2:10" ht="13.8" x14ac:dyDescent="0.25">
      <c r="B154" s="21"/>
      <c r="J154" s="8"/>
    </row>
    <row r="155" spans="2:10" ht="13.8" x14ac:dyDescent="0.25">
      <c r="B155" s="21"/>
      <c r="J155" s="8"/>
    </row>
    <row r="156" spans="2:10" ht="13.8" x14ac:dyDescent="0.25">
      <c r="B156" s="21"/>
      <c r="J156" s="8"/>
    </row>
    <row r="157" spans="2:10" ht="13.8" x14ac:dyDescent="0.25">
      <c r="B157" s="21"/>
      <c r="J157" s="8"/>
    </row>
    <row r="158" spans="2:10" ht="13.8" x14ac:dyDescent="0.25">
      <c r="B158" s="21"/>
      <c r="J158" s="8"/>
    </row>
    <row r="159" spans="2:10" ht="13.8" x14ac:dyDescent="0.25">
      <c r="B159" s="21"/>
      <c r="J159" s="8"/>
    </row>
  </sheetData>
  <sheetProtection selectLockedCells="1"/>
  <mergeCells count="28">
    <mergeCell ref="G22:H22"/>
    <mergeCell ref="G29:H29"/>
    <mergeCell ref="H34:I34"/>
    <mergeCell ref="D42:E42"/>
    <mergeCell ref="A36:C36"/>
    <mergeCell ref="B40:D40"/>
    <mergeCell ref="D27:E27"/>
    <mergeCell ref="F27:G27"/>
    <mergeCell ref="A29:D29"/>
    <mergeCell ref="D34:E34"/>
    <mergeCell ref="F34:G34"/>
    <mergeCell ref="H27:I27"/>
    <mergeCell ref="G9:H10"/>
    <mergeCell ref="G24:H25"/>
    <mergeCell ref="G31:H32"/>
    <mergeCell ref="A22:D22"/>
    <mergeCell ref="A1:K1"/>
    <mergeCell ref="C3:E3"/>
    <mergeCell ref="C5:E5"/>
    <mergeCell ref="I5:K5"/>
    <mergeCell ref="A7:D7"/>
    <mergeCell ref="G7:H7"/>
    <mergeCell ref="A14:D14"/>
    <mergeCell ref="D20:E20"/>
    <mergeCell ref="F20:G20"/>
    <mergeCell ref="H20:I20"/>
    <mergeCell ref="D12:E12"/>
    <mergeCell ref="G12:H12"/>
  </mergeCells>
  <pageMargins left="0.39370078740157483" right="0.39370078740157483" top="0.55046296296296293" bottom="0.59055118110236227" header="0.27559055118110237" footer="0.35433070866141736"/>
  <pageSetup paperSize="9" scale="81" fitToHeight="0" orientation="portrait" r:id="rId1"/>
  <headerFooter alignWithMargins="0">
    <oddHeader>&amp;CAusschreibung Reinigung Gemeinde Oberhaching 2026</oddHeader>
    <oddFooter>&amp;RSeite &amp;P von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B0ACFB-824F-47EA-9948-C4663D37CBBF}">
  <sheetPr codeName="Tabelle5">
    <tabColor rgb="FF00B050"/>
  </sheetPr>
  <dimension ref="A1:X52"/>
  <sheetViews>
    <sheetView zoomScale="50" zoomScaleNormal="50" zoomScaleSheetLayoutView="30" zoomScalePageLayoutView="40" workbookViewId="0">
      <selection activeCell="D2" sqref="D2"/>
    </sheetView>
  </sheetViews>
  <sheetFormatPr baseColWidth="10" defaultRowHeight="14.4" x14ac:dyDescent="0.3"/>
  <cols>
    <col min="1" max="1" width="53.5546875" customWidth="1"/>
    <col min="2" max="2" width="45.33203125" customWidth="1"/>
    <col min="3" max="3" width="54.109375" customWidth="1"/>
    <col min="4" max="4" width="50.88671875" customWidth="1"/>
    <col min="7" max="7" width="10" customWidth="1"/>
  </cols>
  <sheetData>
    <row r="1" spans="1:24" ht="34.5" customHeight="1" x14ac:dyDescent="0.3">
      <c r="A1" s="236" t="s">
        <v>636</v>
      </c>
      <c r="B1" s="237"/>
      <c r="C1" s="237"/>
      <c r="D1" s="237"/>
      <c r="E1" s="237"/>
      <c r="F1" s="237"/>
      <c r="G1" s="237"/>
      <c r="H1" s="237"/>
      <c r="I1" s="237"/>
      <c r="J1" s="237"/>
      <c r="K1" s="237"/>
      <c r="L1" s="237"/>
      <c r="M1" s="237"/>
      <c r="N1" s="237"/>
      <c r="O1" s="237"/>
      <c r="P1" s="237"/>
      <c r="Q1" s="237"/>
      <c r="R1" s="237"/>
      <c r="S1" s="237"/>
      <c r="T1" s="237"/>
      <c r="U1" s="238"/>
      <c r="V1" s="61"/>
    </row>
    <row r="2" spans="1:24" ht="15.6" thickBot="1" x14ac:dyDescent="0.35">
      <c r="A2" s="62"/>
      <c r="B2" s="62"/>
      <c r="C2" s="62"/>
      <c r="D2" s="62"/>
      <c r="E2" s="63"/>
      <c r="F2" s="63"/>
      <c r="G2" s="63"/>
      <c r="H2" s="63"/>
      <c r="I2" s="63"/>
      <c r="J2" s="63"/>
      <c r="K2" s="63"/>
      <c r="L2" s="63"/>
      <c r="M2" s="63"/>
      <c r="N2" s="63"/>
      <c r="O2" s="63"/>
      <c r="P2" s="63"/>
      <c r="Q2" s="63"/>
      <c r="R2" s="63"/>
      <c r="S2" s="63"/>
      <c r="T2" s="63"/>
      <c r="U2" s="239"/>
      <c r="V2" s="9"/>
    </row>
    <row r="3" spans="1:24" ht="158.25" customHeight="1" thickBot="1" x14ac:dyDescent="0.35">
      <c r="A3" s="547" t="s">
        <v>325</v>
      </c>
      <c r="B3" s="583" t="s">
        <v>661</v>
      </c>
      <c r="C3" s="584"/>
      <c r="D3" s="513"/>
      <c r="E3" s="240" t="s">
        <v>614</v>
      </c>
      <c r="F3" s="240" t="s">
        <v>614</v>
      </c>
      <c r="G3" s="240" t="s">
        <v>172</v>
      </c>
      <c r="H3" s="240" t="s">
        <v>615</v>
      </c>
      <c r="I3" s="240" t="s">
        <v>452</v>
      </c>
      <c r="J3" s="240" t="s">
        <v>173</v>
      </c>
      <c r="K3" s="240" t="s">
        <v>173</v>
      </c>
      <c r="L3" s="240" t="s">
        <v>174</v>
      </c>
      <c r="M3" s="240" t="s">
        <v>174</v>
      </c>
      <c r="N3" s="241" t="s">
        <v>175</v>
      </c>
      <c r="O3" s="241" t="s">
        <v>176</v>
      </c>
      <c r="P3" s="242" t="s">
        <v>177</v>
      </c>
      <c r="Q3" s="243" t="s">
        <v>548</v>
      </c>
      <c r="R3" s="243" t="s">
        <v>548</v>
      </c>
      <c r="S3" s="243" t="s">
        <v>548</v>
      </c>
      <c r="T3" s="244" t="s">
        <v>178</v>
      </c>
      <c r="U3" s="244" t="s">
        <v>235</v>
      </c>
      <c r="V3" s="64"/>
    </row>
    <row r="4" spans="1:24" ht="25.5" customHeight="1" thickBot="1" x14ac:dyDescent="0.35">
      <c r="A4" s="245"/>
      <c r="B4" s="246"/>
      <c r="C4" s="246"/>
      <c r="D4" s="247" t="s">
        <v>179</v>
      </c>
      <c r="E4" s="248" t="s">
        <v>180</v>
      </c>
      <c r="F4" s="248" t="s">
        <v>180</v>
      </c>
      <c r="G4" s="248" t="s">
        <v>181</v>
      </c>
      <c r="H4" s="248" t="s">
        <v>182</v>
      </c>
      <c r="I4" s="248" t="s">
        <v>453</v>
      </c>
      <c r="J4" s="249" t="s">
        <v>183</v>
      </c>
      <c r="K4" s="248" t="s">
        <v>183</v>
      </c>
      <c r="L4" s="248" t="s">
        <v>184</v>
      </c>
      <c r="M4" s="248" t="s">
        <v>184</v>
      </c>
      <c r="N4" s="248" t="s">
        <v>185</v>
      </c>
      <c r="O4" s="248" t="s">
        <v>186</v>
      </c>
      <c r="P4" s="248" t="s">
        <v>171</v>
      </c>
      <c r="Q4" s="248" t="s">
        <v>187</v>
      </c>
      <c r="R4" s="248" t="s">
        <v>187</v>
      </c>
      <c r="S4" s="248" t="s">
        <v>187</v>
      </c>
      <c r="T4" s="248" t="s">
        <v>188</v>
      </c>
      <c r="U4" s="250" t="s">
        <v>16</v>
      </c>
      <c r="V4" s="64"/>
    </row>
    <row r="5" spans="1:24" ht="31.5" customHeight="1" thickBot="1" x14ac:dyDescent="0.35">
      <c r="A5" s="62"/>
      <c r="B5" s="62"/>
      <c r="C5" s="62"/>
      <c r="D5" s="251" t="s">
        <v>189</v>
      </c>
      <c r="E5" s="252" t="s">
        <v>61</v>
      </c>
      <c r="F5" s="252" t="s">
        <v>62</v>
      </c>
      <c r="G5" s="252" t="s">
        <v>62</v>
      </c>
      <c r="H5" s="252" t="s">
        <v>61</v>
      </c>
      <c r="I5" s="252" t="s">
        <v>61</v>
      </c>
      <c r="J5" s="253" t="s">
        <v>61</v>
      </c>
      <c r="K5" s="252" t="s">
        <v>30</v>
      </c>
      <c r="L5" s="252" t="s">
        <v>61</v>
      </c>
      <c r="M5" s="252" t="s">
        <v>30</v>
      </c>
      <c r="N5" s="252" t="s">
        <v>61</v>
      </c>
      <c r="O5" s="252" t="s">
        <v>61</v>
      </c>
      <c r="P5" s="252" t="s">
        <v>61</v>
      </c>
      <c r="Q5" s="252" t="s">
        <v>61</v>
      </c>
      <c r="R5" s="252" t="s">
        <v>30</v>
      </c>
      <c r="S5" s="252" t="s">
        <v>31</v>
      </c>
      <c r="T5" s="252" t="s">
        <v>61</v>
      </c>
      <c r="U5" s="254" t="s">
        <v>68</v>
      </c>
      <c r="V5" s="64"/>
    </row>
    <row r="6" spans="1:24" ht="31.8" customHeight="1" thickBot="1" x14ac:dyDescent="0.35">
      <c r="A6" s="65" t="s">
        <v>13</v>
      </c>
      <c r="B6" s="66" t="s">
        <v>14</v>
      </c>
      <c r="C6" s="66" t="s">
        <v>285</v>
      </c>
      <c r="D6" s="66" t="s">
        <v>15</v>
      </c>
      <c r="E6" s="255" t="s">
        <v>449</v>
      </c>
      <c r="F6" s="255" t="s">
        <v>542</v>
      </c>
      <c r="G6" s="256" t="s">
        <v>415</v>
      </c>
      <c r="H6" s="256" t="s">
        <v>422</v>
      </c>
      <c r="I6" s="257" t="s">
        <v>454</v>
      </c>
      <c r="J6" s="257" t="s">
        <v>421</v>
      </c>
      <c r="K6" s="255" t="s">
        <v>420</v>
      </c>
      <c r="L6" s="255" t="s">
        <v>419</v>
      </c>
      <c r="M6" s="255" t="s">
        <v>448</v>
      </c>
      <c r="N6" s="255" t="s">
        <v>416</v>
      </c>
      <c r="O6" s="255" t="s">
        <v>414</v>
      </c>
      <c r="P6" s="255" t="s">
        <v>423</v>
      </c>
      <c r="Q6" s="255" t="s">
        <v>541</v>
      </c>
      <c r="R6" s="255" t="s">
        <v>424</v>
      </c>
      <c r="S6" s="258" t="s">
        <v>425</v>
      </c>
      <c r="T6" s="258" t="s">
        <v>417</v>
      </c>
      <c r="U6" s="257" t="s">
        <v>447</v>
      </c>
      <c r="V6" s="64"/>
      <c r="X6" s="64"/>
    </row>
    <row r="7" spans="1:24" ht="42.75" customHeight="1" thickBot="1" x14ac:dyDescent="0.35">
      <c r="A7" s="259" t="s">
        <v>17</v>
      </c>
      <c r="B7" s="260" t="s">
        <v>190</v>
      </c>
      <c r="C7" s="260"/>
      <c r="D7" s="260"/>
      <c r="E7" s="261"/>
      <c r="F7" s="261"/>
      <c r="G7" s="261"/>
      <c r="H7" s="261"/>
      <c r="I7" s="261"/>
      <c r="J7" s="261"/>
      <c r="K7" s="261"/>
      <c r="L7" s="261"/>
      <c r="M7" s="261"/>
      <c r="N7" s="261"/>
      <c r="O7" s="261"/>
      <c r="P7" s="261"/>
      <c r="Q7" s="261"/>
      <c r="R7" s="261"/>
      <c r="S7" s="262"/>
      <c r="T7" s="261"/>
      <c r="U7" s="262"/>
      <c r="V7" s="64"/>
    </row>
    <row r="8" spans="1:24" ht="50.1" customHeight="1" x14ac:dyDescent="0.3">
      <c r="A8" s="263" t="s">
        <v>18</v>
      </c>
      <c r="B8" s="263" t="s">
        <v>19</v>
      </c>
      <c r="C8" s="263" t="s">
        <v>286</v>
      </c>
      <c r="D8" s="264" t="s">
        <v>191</v>
      </c>
      <c r="E8" s="265" t="s">
        <v>61</v>
      </c>
      <c r="F8" s="265" t="s">
        <v>62</v>
      </c>
      <c r="G8" s="266" t="s">
        <v>62</v>
      </c>
      <c r="H8" s="266" t="s">
        <v>61</v>
      </c>
      <c r="I8" s="266" t="s">
        <v>61</v>
      </c>
      <c r="J8" s="266" t="s">
        <v>61</v>
      </c>
      <c r="K8" s="266" t="s">
        <v>30</v>
      </c>
      <c r="L8" s="266" t="s">
        <v>61</v>
      </c>
      <c r="M8" s="266" t="s">
        <v>30</v>
      </c>
      <c r="N8" s="266" t="s">
        <v>61</v>
      </c>
      <c r="O8" s="266" t="s">
        <v>61</v>
      </c>
      <c r="P8" s="266" t="s">
        <v>61</v>
      </c>
      <c r="Q8" s="266" t="s">
        <v>61</v>
      </c>
      <c r="R8" s="266" t="s">
        <v>30</v>
      </c>
      <c r="S8" s="267" t="s">
        <v>31</v>
      </c>
      <c r="T8" s="265" t="s">
        <v>61</v>
      </c>
      <c r="U8" s="267"/>
      <c r="V8" s="9"/>
    </row>
    <row r="9" spans="1:24" ht="78" customHeight="1" x14ac:dyDescent="0.3">
      <c r="A9" s="263" t="s">
        <v>192</v>
      </c>
      <c r="B9" s="263" t="s">
        <v>600</v>
      </c>
      <c r="C9" s="263" t="s">
        <v>287</v>
      </c>
      <c r="D9" s="264" t="s">
        <v>302</v>
      </c>
      <c r="E9" s="268" t="s">
        <v>61</v>
      </c>
      <c r="F9" s="268" t="s">
        <v>62</v>
      </c>
      <c r="G9" s="269" t="s">
        <v>62</v>
      </c>
      <c r="H9" s="269" t="s">
        <v>61</v>
      </c>
      <c r="I9" s="269" t="s">
        <v>61</v>
      </c>
      <c r="J9" s="269" t="s">
        <v>61</v>
      </c>
      <c r="K9" s="269" t="s">
        <v>30</v>
      </c>
      <c r="L9" s="269" t="s">
        <v>61</v>
      </c>
      <c r="M9" s="269" t="s">
        <v>30</v>
      </c>
      <c r="N9" s="269" t="s">
        <v>61</v>
      </c>
      <c r="O9" s="269" t="s">
        <v>61</v>
      </c>
      <c r="P9" s="269" t="s">
        <v>61</v>
      </c>
      <c r="Q9" s="269" t="s">
        <v>61</v>
      </c>
      <c r="R9" s="269" t="s">
        <v>30</v>
      </c>
      <c r="S9" s="270" t="s">
        <v>31</v>
      </c>
      <c r="T9" s="268" t="s">
        <v>61</v>
      </c>
      <c r="U9" s="271"/>
      <c r="V9" s="9"/>
    </row>
    <row r="10" spans="1:24" ht="50.1" customHeight="1" x14ac:dyDescent="0.3">
      <c r="A10" s="263" t="s">
        <v>193</v>
      </c>
      <c r="B10" s="263" t="s">
        <v>21</v>
      </c>
      <c r="C10" s="283" t="s">
        <v>288</v>
      </c>
      <c r="D10" s="272" t="s">
        <v>194</v>
      </c>
      <c r="E10" s="71" t="s">
        <v>61</v>
      </c>
      <c r="F10" s="265" t="s">
        <v>62</v>
      </c>
      <c r="G10" s="72" t="s">
        <v>62</v>
      </c>
      <c r="H10" s="72" t="s">
        <v>61</v>
      </c>
      <c r="I10" s="72" t="s">
        <v>61</v>
      </c>
      <c r="J10" s="72" t="s">
        <v>61</v>
      </c>
      <c r="K10" s="266" t="s">
        <v>30</v>
      </c>
      <c r="L10" s="72" t="s">
        <v>61</v>
      </c>
      <c r="M10" s="72" t="s">
        <v>30</v>
      </c>
      <c r="N10" s="72" t="s">
        <v>61</v>
      </c>
      <c r="O10" s="72" t="s">
        <v>61</v>
      </c>
      <c r="P10" s="72"/>
      <c r="Q10" s="72" t="s">
        <v>61</v>
      </c>
      <c r="R10" s="266" t="s">
        <v>30</v>
      </c>
      <c r="S10" s="273" t="s">
        <v>31</v>
      </c>
      <c r="T10" s="71"/>
      <c r="U10" s="273"/>
      <c r="V10" s="9"/>
    </row>
    <row r="11" spans="1:24" ht="50.1" customHeight="1" x14ac:dyDescent="0.3">
      <c r="A11" s="263" t="s">
        <v>195</v>
      </c>
      <c r="B11" s="263" t="s">
        <v>255</v>
      </c>
      <c r="C11" s="263" t="s">
        <v>520</v>
      </c>
      <c r="D11" s="274"/>
      <c r="E11" s="268"/>
      <c r="F11" s="268"/>
      <c r="G11" s="269"/>
      <c r="H11" s="269"/>
      <c r="I11" s="269"/>
      <c r="J11" s="269"/>
      <c r="K11" s="269"/>
      <c r="L11" s="269"/>
      <c r="M11" s="269"/>
      <c r="N11" s="269"/>
      <c r="O11" s="269"/>
      <c r="P11" s="269" t="s">
        <v>61</v>
      </c>
      <c r="Q11" s="269"/>
      <c r="R11" s="269"/>
      <c r="S11" s="271"/>
      <c r="T11" s="268" t="s">
        <v>30</v>
      </c>
      <c r="U11" s="271"/>
      <c r="V11" s="9"/>
    </row>
    <row r="12" spans="1:24" ht="50.1" customHeight="1" x14ac:dyDescent="0.3">
      <c r="A12" s="263" t="s">
        <v>196</v>
      </c>
      <c r="B12" s="263" t="s">
        <v>558</v>
      </c>
      <c r="C12" s="263" t="s">
        <v>289</v>
      </c>
      <c r="D12" s="274"/>
      <c r="E12" s="71" t="s">
        <v>30</v>
      </c>
      <c r="F12" s="71" t="s">
        <v>30</v>
      </c>
      <c r="G12" s="72" t="s">
        <v>30</v>
      </c>
      <c r="H12" s="72" t="s">
        <v>30</v>
      </c>
      <c r="I12" s="72" t="s">
        <v>30</v>
      </c>
      <c r="J12" s="72" t="s">
        <v>30</v>
      </c>
      <c r="K12" s="72" t="s">
        <v>30</v>
      </c>
      <c r="L12" s="72" t="s">
        <v>30</v>
      </c>
      <c r="M12" s="72" t="s">
        <v>30</v>
      </c>
      <c r="N12" s="72" t="s">
        <v>30</v>
      </c>
      <c r="O12" s="72" t="s">
        <v>30</v>
      </c>
      <c r="P12" s="72" t="s">
        <v>30</v>
      </c>
      <c r="Q12" s="72" t="s">
        <v>30</v>
      </c>
      <c r="R12" s="72" t="s">
        <v>30</v>
      </c>
      <c r="S12" s="273" t="s">
        <v>31</v>
      </c>
      <c r="T12" s="71" t="s">
        <v>30</v>
      </c>
      <c r="U12" s="273"/>
      <c r="V12" s="64"/>
    </row>
    <row r="13" spans="1:24" ht="50.1" customHeight="1" thickBot="1" x14ac:dyDescent="0.35">
      <c r="A13" s="263" t="s">
        <v>197</v>
      </c>
      <c r="B13" s="263" t="s">
        <v>22</v>
      </c>
      <c r="C13" s="263" t="s">
        <v>290</v>
      </c>
      <c r="D13" s="274" t="s">
        <v>23</v>
      </c>
      <c r="E13" s="275"/>
      <c r="F13" s="275"/>
      <c r="G13" s="276"/>
      <c r="H13" s="269" t="s">
        <v>61</v>
      </c>
      <c r="I13" s="269" t="s">
        <v>61</v>
      </c>
      <c r="J13" s="269" t="s">
        <v>61</v>
      </c>
      <c r="K13" s="269" t="s">
        <v>30</v>
      </c>
      <c r="L13" s="269"/>
      <c r="M13" s="269"/>
      <c r="N13" s="269"/>
      <c r="O13" s="269"/>
      <c r="P13" s="269" t="s">
        <v>61</v>
      </c>
      <c r="Q13" s="269"/>
      <c r="R13" s="269"/>
      <c r="S13" s="271"/>
      <c r="T13" s="316"/>
      <c r="U13" s="277"/>
      <c r="V13" s="9"/>
    </row>
    <row r="14" spans="1:24" ht="16.2" thickBot="1" x14ac:dyDescent="0.35">
      <c r="A14" s="259" t="s">
        <v>24</v>
      </c>
      <c r="B14" s="259" t="s">
        <v>198</v>
      </c>
      <c r="C14" s="259"/>
      <c r="D14" s="259"/>
      <c r="E14" s="278"/>
      <c r="F14" s="278"/>
      <c r="G14" s="278"/>
      <c r="H14" s="233"/>
      <c r="I14" s="233"/>
      <c r="J14" s="233"/>
      <c r="K14" s="233"/>
      <c r="L14" s="233"/>
      <c r="M14" s="233"/>
      <c r="N14" s="233"/>
      <c r="O14" s="233"/>
      <c r="P14" s="233"/>
      <c r="Q14" s="233"/>
      <c r="R14" s="233"/>
      <c r="S14" s="279"/>
      <c r="T14" s="233"/>
      <c r="U14" s="280"/>
      <c r="V14" s="64"/>
    </row>
    <row r="15" spans="1:24" ht="74.25" customHeight="1" x14ac:dyDescent="0.3">
      <c r="A15" s="263" t="s">
        <v>25</v>
      </c>
      <c r="B15" s="263" t="s">
        <v>26</v>
      </c>
      <c r="C15" s="263" t="s">
        <v>291</v>
      </c>
      <c r="D15" s="272" t="s">
        <v>199</v>
      </c>
      <c r="E15" s="281" t="s">
        <v>61</v>
      </c>
      <c r="F15" s="265" t="s">
        <v>62</v>
      </c>
      <c r="G15" s="67" t="s">
        <v>62</v>
      </c>
      <c r="H15" s="72" t="s">
        <v>61</v>
      </c>
      <c r="I15" s="72" t="s">
        <v>61</v>
      </c>
      <c r="J15" s="72" t="s">
        <v>61</v>
      </c>
      <c r="K15" s="266" t="s">
        <v>30</v>
      </c>
      <c r="L15" s="72" t="s">
        <v>61</v>
      </c>
      <c r="M15" s="72" t="s">
        <v>30</v>
      </c>
      <c r="N15" s="72" t="s">
        <v>61</v>
      </c>
      <c r="O15" s="72" t="s">
        <v>61</v>
      </c>
      <c r="P15" s="72" t="s">
        <v>61</v>
      </c>
      <c r="Q15" s="72" t="s">
        <v>61</v>
      </c>
      <c r="R15" s="72" t="s">
        <v>30</v>
      </c>
      <c r="S15" s="273" t="s">
        <v>31</v>
      </c>
      <c r="T15" s="265" t="s">
        <v>61</v>
      </c>
      <c r="U15" s="282"/>
      <c r="V15" s="9"/>
    </row>
    <row r="16" spans="1:24" ht="62.25" customHeight="1" x14ac:dyDescent="0.3">
      <c r="A16" s="263" t="s">
        <v>27</v>
      </c>
      <c r="B16" s="283" t="s">
        <v>28</v>
      </c>
      <c r="C16" s="283" t="s">
        <v>292</v>
      </c>
      <c r="D16" s="284"/>
      <c r="E16" s="68" t="s">
        <v>61</v>
      </c>
      <c r="F16" s="268" t="s">
        <v>62</v>
      </c>
      <c r="G16" s="69" t="s">
        <v>62</v>
      </c>
      <c r="H16" s="69" t="s">
        <v>61</v>
      </c>
      <c r="I16" s="69" t="s">
        <v>61</v>
      </c>
      <c r="J16" s="69" t="s">
        <v>61</v>
      </c>
      <c r="K16" s="69" t="s">
        <v>30</v>
      </c>
      <c r="L16" s="69" t="s">
        <v>61</v>
      </c>
      <c r="M16" s="69" t="s">
        <v>30</v>
      </c>
      <c r="N16" s="69" t="s">
        <v>61</v>
      </c>
      <c r="O16" s="69" t="s">
        <v>61</v>
      </c>
      <c r="P16" s="69" t="s">
        <v>61</v>
      </c>
      <c r="Q16" s="69" t="s">
        <v>61</v>
      </c>
      <c r="R16" s="269" t="s">
        <v>30</v>
      </c>
      <c r="S16" s="270" t="s">
        <v>31</v>
      </c>
      <c r="T16" s="68" t="s">
        <v>61</v>
      </c>
      <c r="U16" s="270"/>
      <c r="V16" s="9"/>
    </row>
    <row r="17" spans="1:22" ht="70.2" customHeight="1" x14ac:dyDescent="0.3">
      <c r="A17" s="263" t="s">
        <v>29</v>
      </c>
      <c r="B17" s="263" t="s">
        <v>223</v>
      </c>
      <c r="C17" s="529" t="s">
        <v>591</v>
      </c>
      <c r="D17" s="272"/>
      <c r="E17" s="71" t="s">
        <v>30</v>
      </c>
      <c r="F17" s="71" t="s">
        <v>30</v>
      </c>
      <c r="G17" s="71" t="s">
        <v>30</v>
      </c>
      <c r="H17" s="71" t="s">
        <v>30</v>
      </c>
      <c r="I17" s="71" t="s">
        <v>30</v>
      </c>
      <c r="J17" s="71" t="s">
        <v>30</v>
      </c>
      <c r="K17" s="71" t="s">
        <v>30</v>
      </c>
      <c r="L17" s="71" t="s">
        <v>30</v>
      </c>
      <c r="M17" s="71" t="s">
        <v>30</v>
      </c>
      <c r="N17" s="71" t="s">
        <v>30</v>
      </c>
      <c r="O17" s="71" t="s">
        <v>30</v>
      </c>
      <c r="P17" s="71" t="s">
        <v>30</v>
      </c>
      <c r="Q17" s="72" t="s">
        <v>30</v>
      </c>
      <c r="R17" s="72" t="s">
        <v>30</v>
      </c>
      <c r="S17" s="273" t="s">
        <v>31</v>
      </c>
      <c r="T17" s="71" t="s">
        <v>30</v>
      </c>
      <c r="U17" s="273"/>
      <c r="V17" s="9"/>
    </row>
    <row r="18" spans="1:22" ht="78.75" customHeight="1" x14ac:dyDescent="0.3">
      <c r="A18" s="263" t="s">
        <v>200</v>
      </c>
      <c r="B18" s="529" t="s">
        <v>577</v>
      </c>
      <c r="C18" s="530" t="s">
        <v>293</v>
      </c>
      <c r="D18" s="264" t="s">
        <v>224</v>
      </c>
      <c r="E18" s="69" t="s">
        <v>61</v>
      </c>
      <c r="F18" s="69" t="s">
        <v>62</v>
      </c>
      <c r="G18" s="69" t="s">
        <v>62</v>
      </c>
      <c r="H18" s="69" t="s">
        <v>61</v>
      </c>
      <c r="I18" s="69" t="s">
        <v>61</v>
      </c>
      <c r="J18" s="69" t="s">
        <v>61</v>
      </c>
      <c r="K18" s="69" t="s">
        <v>30</v>
      </c>
      <c r="L18" s="69"/>
      <c r="M18" s="69"/>
      <c r="N18" s="69" t="s">
        <v>61</v>
      </c>
      <c r="O18" s="69" t="s">
        <v>61</v>
      </c>
      <c r="P18" s="69" t="s">
        <v>61</v>
      </c>
      <c r="Q18" s="69" t="s">
        <v>61</v>
      </c>
      <c r="R18" s="269" t="s">
        <v>30</v>
      </c>
      <c r="S18" s="270" t="s">
        <v>31</v>
      </c>
      <c r="T18" s="69" t="s">
        <v>61</v>
      </c>
      <c r="U18" s="285"/>
      <c r="V18" s="9"/>
    </row>
    <row r="19" spans="1:22" ht="69.75" customHeight="1" x14ac:dyDescent="0.3">
      <c r="A19" s="263" t="s">
        <v>32</v>
      </c>
      <c r="B19" s="529" t="s">
        <v>43</v>
      </c>
      <c r="C19" s="529" t="s">
        <v>590</v>
      </c>
      <c r="D19" s="531" t="s">
        <v>252</v>
      </c>
      <c r="E19" s="71" t="s">
        <v>61</v>
      </c>
      <c r="F19" s="71" t="s">
        <v>62</v>
      </c>
      <c r="G19" s="72" t="s">
        <v>62</v>
      </c>
      <c r="H19" s="72" t="s">
        <v>61</v>
      </c>
      <c r="I19" s="72" t="s">
        <v>61</v>
      </c>
      <c r="J19" s="71" t="s">
        <v>61</v>
      </c>
      <c r="K19" s="71" t="s">
        <v>30</v>
      </c>
      <c r="L19" s="71" t="s">
        <v>61</v>
      </c>
      <c r="M19" s="71" t="s">
        <v>30</v>
      </c>
      <c r="N19" s="71" t="s">
        <v>61</v>
      </c>
      <c r="O19" s="71" t="s">
        <v>61</v>
      </c>
      <c r="P19" s="71" t="s">
        <v>61</v>
      </c>
      <c r="Q19" s="72" t="s">
        <v>61</v>
      </c>
      <c r="R19" s="72" t="s">
        <v>30</v>
      </c>
      <c r="S19" s="273" t="s">
        <v>31</v>
      </c>
      <c r="T19" s="71" t="s">
        <v>61</v>
      </c>
      <c r="U19" s="273"/>
      <c r="V19" s="9"/>
    </row>
    <row r="20" spans="1:22" ht="50.1" customHeight="1" x14ac:dyDescent="0.3">
      <c r="A20" s="263" t="s">
        <v>201</v>
      </c>
      <c r="B20" s="263" t="s">
        <v>558</v>
      </c>
      <c r="C20" s="263" t="s">
        <v>294</v>
      </c>
      <c r="D20" s="264" t="s">
        <v>202</v>
      </c>
      <c r="E20" s="69" t="s">
        <v>61</v>
      </c>
      <c r="F20" s="69" t="s">
        <v>62</v>
      </c>
      <c r="G20" s="69" t="s">
        <v>62</v>
      </c>
      <c r="H20" s="69" t="s">
        <v>61</v>
      </c>
      <c r="I20" s="69" t="s">
        <v>61</v>
      </c>
      <c r="J20" s="69" t="s">
        <v>61</v>
      </c>
      <c r="K20" s="69" t="s">
        <v>30</v>
      </c>
      <c r="L20" s="69" t="s">
        <v>61</v>
      </c>
      <c r="M20" s="69" t="s">
        <v>30</v>
      </c>
      <c r="N20" s="69" t="s">
        <v>61</v>
      </c>
      <c r="O20" s="69" t="s">
        <v>61</v>
      </c>
      <c r="P20" s="69" t="s">
        <v>61</v>
      </c>
      <c r="Q20" s="69" t="s">
        <v>61</v>
      </c>
      <c r="R20" s="269" t="s">
        <v>30</v>
      </c>
      <c r="S20" s="270" t="s">
        <v>31</v>
      </c>
      <c r="T20" s="69" t="s">
        <v>61</v>
      </c>
      <c r="U20" s="285"/>
      <c r="V20" s="9"/>
    </row>
    <row r="21" spans="1:22" ht="50.1" customHeight="1" x14ac:dyDescent="0.3">
      <c r="A21" s="263" t="s">
        <v>203</v>
      </c>
      <c r="B21" s="263" t="s">
        <v>204</v>
      </c>
      <c r="C21" s="529" t="s">
        <v>578</v>
      </c>
      <c r="D21" s="264" t="s">
        <v>205</v>
      </c>
      <c r="E21" s="71" t="s">
        <v>61</v>
      </c>
      <c r="F21" s="265" t="s">
        <v>62</v>
      </c>
      <c r="G21" s="72" t="s">
        <v>62</v>
      </c>
      <c r="H21" s="72"/>
      <c r="I21" s="72"/>
      <c r="J21" s="71"/>
      <c r="K21" s="71"/>
      <c r="L21" s="71"/>
      <c r="M21" s="71"/>
      <c r="N21" s="71" t="s">
        <v>61</v>
      </c>
      <c r="O21" s="71" t="s">
        <v>61</v>
      </c>
      <c r="P21" s="71" t="s">
        <v>61</v>
      </c>
      <c r="Q21" s="72"/>
      <c r="R21" s="72"/>
      <c r="S21" s="273"/>
      <c r="T21" s="71" t="s">
        <v>61</v>
      </c>
      <c r="U21" s="273"/>
      <c r="V21" s="9"/>
    </row>
    <row r="22" spans="1:22" ht="70.5" customHeight="1" x14ac:dyDescent="0.3">
      <c r="A22" s="263" t="s">
        <v>34</v>
      </c>
      <c r="B22" s="263" t="s">
        <v>558</v>
      </c>
      <c r="C22" s="529" t="s">
        <v>589</v>
      </c>
      <c r="D22" s="274"/>
      <c r="E22" s="69" t="s">
        <v>61</v>
      </c>
      <c r="F22" s="69" t="s">
        <v>62</v>
      </c>
      <c r="G22" s="69" t="s">
        <v>62</v>
      </c>
      <c r="H22" s="69" t="s">
        <v>61</v>
      </c>
      <c r="I22" s="69"/>
      <c r="J22" s="69" t="s">
        <v>30</v>
      </c>
      <c r="K22" s="69" t="s">
        <v>30</v>
      </c>
      <c r="L22" s="69"/>
      <c r="M22" s="69"/>
      <c r="N22" s="69" t="s">
        <v>61</v>
      </c>
      <c r="O22" s="69" t="s">
        <v>61</v>
      </c>
      <c r="P22" s="69" t="s">
        <v>61</v>
      </c>
      <c r="Q22" s="69"/>
      <c r="R22" s="69"/>
      <c r="S22" s="270"/>
      <c r="T22" s="69" t="s">
        <v>61</v>
      </c>
      <c r="U22" s="285"/>
      <c r="V22" s="9"/>
    </row>
    <row r="23" spans="1:22" ht="73.5" customHeight="1" x14ac:dyDescent="0.3">
      <c r="A23" s="263" t="s">
        <v>206</v>
      </c>
      <c r="B23" s="263" t="s">
        <v>558</v>
      </c>
      <c r="C23" s="263" t="s">
        <v>295</v>
      </c>
      <c r="D23" s="531" t="s">
        <v>579</v>
      </c>
      <c r="E23" s="71" t="s">
        <v>61</v>
      </c>
      <c r="F23" s="265" t="s">
        <v>62</v>
      </c>
      <c r="G23" s="72" t="s">
        <v>62</v>
      </c>
      <c r="H23" s="72"/>
      <c r="I23" s="72"/>
      <c r="J23" s="71"/>
      <c r="K23" s="71"/>
      <c r="L23" s="71"/>
      <c r="M23" s="71"/>
      <c r="N23" s="71" t="s">
        <v>61</v>
      </c>
      <c r="O23" s="71" t="s">
        <v>61</v>
      </c>
      <c r="P23" s="71" t="s">
        <v>61</v>
      </c>
      <c r="Q23" s="72"/>
      <c r="R23" s="72"/>
      <c r="S23" s="273"/>
      <c r="T23" s="71" t="s">
        <v>61</v>
      </c>
      <c r="U23" s="273"/>
      <c r="V23" s="9"/>
    </row>
    <row r="24" spans="1:22" ht="79.5" customHeight="1" x14ac:dyDescent="0.3">
      <c r="A24" s="263" t="s">
        <v>207</v>
      </c>
      <c r="B24" s="263" t="s">
        <v>558</v>
      </c>
      <c r="C24" s="529" t="s">
        <v>588</v>
      </c>
      <c r="D24" s="264" t="s">
        <v>208</v>
      </c>
      <c r="E24" s="69" t="s">
        <v>61</v>
      </c>
      <c r="F24" s="69" t="s">
        <v>62</v>
      </c>
      <c r="G24" s="69" t="s">
        <v>62</v>
      </c>
      <c r="H24" s="69"/>
      <c r="I24" s="69"/>
      <c r="J24" s="69"/>
      <c r="K24" s="69"/>
      <c r="L24" s="69"/>
      <c r="M24" s="69"/>
      <c r="N24" s="69" t="s">
        <v>61</v>
      </c>
      <c r="O24" s="69" t="s">
        <v>61</v>
      </c>
      <c r="P24" s="69" t="s">
        <v>61</v>
      </c>
      <c r="Q24" s="69"/>
      <c r="R24" s="69"/>
      <c r="S24" s="270"/>
      <c r="T24" s="69" t="s">
        <v>61</v>
      </c>
      <c r="U24" s="285"/>
      <c r="V24" s="9"/>
    </row>
    <row r="25" spans="1:22" ht="69.75" customHeight="1" x14ac:dyDescent="0.3">
      <c r="A25" s="263" t="s">
        <v>209</v>
      </c>
      <c r="B25" s="263" t="s">
        <v>558</v>
      </c>
      <c r="C25" s="529" t="s">
        <v>580</v>
      </c>
      <c r="D25" s="274"/>
      <c r="E25" s="71"/>
      <c r="F25" s="71"/>
      <c r="G25" s="72"/>
      <c r="H25" s="72"/>
      <c r="I25" s="72"/>
      <c r="J25" s="71"/>
      <c r="K25" s="71"/>
      <c r="L25" s="71"/>
      <c r="M25" s="71"/>
      <c r="N25" s="71"/>
      <c r="O25" s="71"/>
      <c r="P25" s="71"/>
      <c r="Q25" s="72"/>
      <c r="R25" s="72"/>
      <c r="S25" s="273"/>
      <c r="T25" s="71"/>
      <c r="U25" s="273"/>
      <c r="V25" s="9"/>
    </row>
    <row r="26" spans="1:22" ht="70.2" customHeight="1" x14ac:dyDescent="0.3">
      <c r="A26" s="263" t="s">
        <v>35</v>
      </c>
      <c r="B26" s="263" t="s">
        <v>558</v>
      </c>
      <c r="C26" s="529" t="s">
        <v>587</v>
      </c>
      <c r="D26" s="274" t="s">
        <v>36</v>
      </c>
      <c r="E26" s="69" t="s">
        <v>61</v>
      </c>
      <c r="F26" s="69" t="s">
        <v>62</v>
      </c>
      <c r="G26" s="69" t="s">
        <v>62</v>
      </c>
      <c r="H26" s="69"/>
      <c r="I26" s="69"/>
      <c r="J26" s="69"/>
      <c r="K26" s="69"/>
      <c r="L26" s="69"/>
      <c r="M26" s="69"/>
      <c r="N26" s="69" t="s">
        <v>61</v>
      </c>
      <c r="O26" s="69" t="s">
        <v>61</v>
      </c>
      <c r="P26" s="69" t="s">
        <v>61</v>
      </c>
      <c r="Q26" s="69" t="s">
        <v>61</v>
      </c>
      <c r="R26" s="269" t="s">
        <v>30</v>
      </c>
      <c r="S26" s="270" t="s">
        <v>31</v>
      </c>
      <c r="T26" s="69" t="s">
        <v>61</v>
      </c>
      <c r="U26" s="285"/>
      <c r="V26" s="9"/>
    </row>
    <row r="27" spans="1:22" ht="66.75" customHeight="1" x14ac:dyDescent="0.3">
      <c r="A27" s="263" t="s">
        <v>37</v>
      </c>
      <c r="B27" s="263" t="s">
        <v>558</v>
      </c>
      <c r="C27" s="529" t="s">
        <v>581</v>
      </c>
      <c r="D27" s="274" t="s">
        <v>210</v>
      </c>
      <c r="E27" s="71"/>
      <c r="F27" s="71"/>
      <c r="G27" s="72"/>
      <c r="H27" s="72"/>
      <c r="I27" s="72"/>
      <c r="J27" s="71"/>
      <c r="K27" s="71"/>
      <c r="L27" s="71"/>
      <c r="M27" s="71"/>
      <c r="N27" s="71"/>
      <c r="O27" s="71"/>
      <c r="P27" s="71"/>
      <c r="Q27" s="72"/>
      <c r="R27" s="72"/>
      <c r="S27" s="273"/>
      <c r="T27" s="71" t="s">
        <v>61</v>
      </c>
      <c r="U27" s="273"/>
      <c r="V27" s="9"/>
    </row>
    <row r="28" spans="1:22" ht="60.75" customHeight="1" x14ac:dyDescent="0.3">
      <c r="A28" s="263" t="s">
        <v>211</v>
      </c>
      <c r="B28" s="263" t="s">
        <v>558</v>
      </c>
      <c r="C28" s="263" t="s">
        <v>296</v>
      </c>
      <c r="D28" s="274" t="s">
        <v>212</v>
      </c>
      <c r="E28" s="69" t="s">
        <v>61</v>
      </c>
      <c r="F28" s="69" t="s">
        <v>62</v>
      </c>
      <c r="G28" s="69" t="s">
        <v>62</v>
      </c>
      <c r="H28" s="69"/>
      <c r="I28" s="69"/>
      <c r="J28" s="69"/>
      <c r="K28" s="69"/>
      <c r="L28" s="69"/>
      <c r="M28" s="69"/>
      <c r="N28" s="69" t="s">
        <v>61</v>
      </c>
      <c r="O28" s="69"/>
      <c r="P28" s="69" t="s">
        <v>61</v>
      </c>
      <c r="Q28" s="69"/>
      <c r="R28" s="69"/>
      <c r="S28" s="270"/>
      <c r="T28" s="69"/>
      <c r="U28" s="285"/>
      <c r="V28" s="9"/>
    </row>
    <row r="29" spans="1:22" ht="50.1" customHeight="1" x14ac:dyDescent="0.3">
      <c r="A29" s="263" t="s">
        <v>213</v>
      </c>
      <c r="B29" s="263" t="s">
        <v>558</v>
      </c>
      <c r="C29" s="263" t="s">
        <v>297</v>
      </c>
      <c r="D29" s="274"/>
      <c r="E29" s="71"/>
      <c r="F29" s="71"/>
      <c r="G29" s="72"/>
      <c r="H29" s="72"/>
      <c r="I29" s="72"/>
      <c r="J29" s="71"/>
      <c r="K29" s="71"/>
      <c r="L29" s="71"/>
      <c r="M29" s="71"/>
      <c r="N29" s="71" t="s">
        <v>61</v>
      </c>
      <c r="O29" s="71"/>
      <c r="P29" s="71"/>
      <c r="Q29" s="72"/>
      <c r="R29" s="72"/>
      <c r="S29" s="273"/>
      <c r="T29" s="71"/>
      <c r="U29" s="273"/>
      <c r="V29" s="9"/>
    </row>
    <row r="30" spans="1:22" ht="50.1" customHeight="1" x14ac:dyDescent="0.3">
      <c r="A30" s="263" t="s">
        <v>214</v>
      </c>
      <c r="B30" s="263" t="s">
        <v>43</v>
      </c>
      <c r="C30" s="263" t="s">
        <v>298</v>
      </c>
      <c r="D30" s="264" t="s">
        <v>562</v>
      </c>
      <c r="E30" s="69"/>
      <c r="F30" s="69"/>
      <c r="G30" s="69"/>
      <c r="H30" s="69"/>
      <c r="I30" s="69"/>
      <c r="J30" s="69"/>
      <c r="K30" s="69"/>
      <c r="L30" s="69"/>
      <c r="M30" s="69"/>
      <c r="N30" s="69"/>
      <c r="O30" s="69"/>
      <c r="P30" s="69"/>
      <c r="Q30" s="69"/>
      <c r="R30" s="69"/>
      <c r="S30" s="270"/>
      <c r="T30" s="69"/>
      <c r="U30" s="285"/>
      <c r="V30" s="9"/>
    </row>
    <row r="31" spans="1:22" ht="62.4" customHeight="1" x14ac:dyDescent="0.3">
      <c r="A31" s="263" t="s">
        <v>215</v>
      </c>
      <c r="B31" s="263" t="s">
        <v>558</v>
      </c>
      <c r="C31" s="529" t="s">
        <v>582</v>
      </c>
      <c r="D31" s="274"/>
      <c r="E31" s="71"/>
      <c r="F31" s="71"/>
      <c r="G31" s="72"/>
      <c r="H31" s="72"/>
      <c r="I31" s="72"/>
      <c r="J31" s="72"/>
      <c r="K31" s="72"/>
      <c r="L31" s="72"/>
      <c r="M31" s="72"/>
      <c r="N31" s="72"/>
      <c r="O31" s="72"/>
      <c r="P31" s="72"/>
      <c r="Q31" s="72"/>
      <c r="R31" s="72"/>
      <c r="S31" s="273"/>
      <c r="T31" s="71"/>
      <c r="U31" s="273"/>
      <c r="V31" s="9"/>
    </row>
    <row r="32" spans="1:22" ht="67.2" customHeight="1" thickBot="1" x14ac:dyDescent="0.35">
      <c r="A32" s="263" t="s">
        <v>253</v>
      </c>
      <c r="B32" s="263" t="s">
        <v>254</v>
      </c>
      <c r="C32" s="529" t="s">
        <v>583</v>
      </c>
      <c r="D32" s="274" t="s">
        <v>252</v>
      </c>
      <c r="E32" s="69" t="s">
        <v>30</v>
      </c>
      <c r="F32" s="69" t="s">
        <v>30</v>
      </c>
      <c r="G32" s="69" t="s">
        <v>30</v>
      </c>
      <c r="H32" s="69" t="s">
        <v>61</v>
      </c>
      <c r="I32" s="69"/>
      <c r="J32" s="69" t="s">
        <v>61</v>
      </c>
      <c r="K32" s="69" t="s">
        <v>30</v>
      </c>
      <c r="L32" s="69"/>
      <c r="M32" s="69"/>
      <c r="N32" s="69" t="s">
        <v>30</v>
      </c>
      <c r="O32" s="69" t="s">
        <v>61</v>
      </c>
      <c r="P32" s="69" t="s">
        <v>61</v>
      </c>
      <c r="Q32" s="69"/>
      <c r="R32" s="69"/>
      <c r="S32" s="270"/>
      <c r="T32" s="69"/>
      <c r="U32" s="285"/>
      <c r="V32" s="9"/>
    </row>
    <row r="33" spans="1:22" ht="24" customHeight="1" thickBot="1" x14ac:dyDescent="0.35">
      <c r="A33" s="259" t="s">
        <v>38</v>
      </c>
      <c r="B33" s="259" t="s">
        <v>216</v>
      </c>
      <c r="C33" s="259"/>
      <c r="D33" s="259"/>
      <c r="E33" s="286"/>
      <c r="F33" s="286"/>
      <c r="G33" s="286"/>
      <c r="H33" s="286"/>
      <c r="I33" s="286"/>
      <c r="J33" s="286"/>
      <c r="K33" s="286"/>
      <c r="L33" s="286"/>
      <c r="M33" s="286"/>
      <c r="N33" s="286"/>
      <c r="O33" s="286"/>
      <c r="P33" s="286"/>
      <c r="Q33" s="286"/>
      <c r="R33" s="286"/>
      <c r="S33" s="287"/>
      <c r="T33" s="286"/>
      <c r="U33" s="287"/>
      <c r="V33" s="64"/>
    </row>
    <row r="34" spans="1:22" ht="68.25" customHeight="1" x14ac:dyDescent="0.3">
      <c r="A34" s="263" t="s">
        <v>33</v>
      </c>
      <c r="B34" s="263" t="s">
        <v>558</v>
      </c>
      <c r="C34" s="529" t="s">
        <v>299</v>
      </c>
      <c r="D34" s="264" t="s">
        <v>39</v>
      </c>
      <c r="E34" s="71" t="s">
        <v>31</v>
      </c>
      <c r="F34" s="71" t="s">
        <v>31</v>
      </c>
      <c r="G34" s="71" t="s">
        <v>31</v>
      </c>
      <c r="H34" s="71" t="s">
        <v>31</v>
      </c>
      <c r="I34" s="71" t="s">
        <v>31</v>
      </c>
      <c r="J34" s="71" t="s">
        <v>31</v>
      </c>
      <c r="K34" s="71" t="s">
        <v>31</v>
      </c>
      <c r="L34" s="71" t="s">
        <v>31</v>
      </c>
      <c r="M34" s="71" t="s">
        <v>31</v>
      </c>
      <c r="N34" s="71" t="s">
        <v>31</v>
      </c>
      <c r="O34" s="71" t="s">
        <v>31</v>
      </c>
      <c r="P34" s="71" t="s">
        <v>30</v>
      </c>
      <c r="Q34" s="70" t="s">
        <v>31</v>
      </c>
      <c r="R34" s="70" t="s">
        <v>31</v>
      </c>
      <c r="S34" s="288" t="s">
        <v>31</v>
      </c>
      <c r="T34" s="265" t="s">
        <v>30</v>
      </c>
      <c r="U34" s="273"/>
      <c r="V34" s="289"/>
    </row>
    <row r="35" spans="1:22" ht="66.75" customHeight="1" x14ac:dyDescent="0.3">
      <c r="A35" s="263" t="s">
        <v>35</v>
      </c>
      <c r="B35" s="263" t="s">
        <v>558</v>
      </c>
      <c r="C35" s="529" t="s">
        <v>299</v>
      </c>
      <c r="D35" s="274" t="s">
        <v>40</v>
      </c>
      <c r="E35" s="68" t="s">
        <v>31</v>
      </c>
      <c r="F35" s="68" t="s">
        <v>31</v>
      </c>
      <c r="G35" s="68" t="s">
        <v>31</v>
      </c>
      <c r="H35" s="69"/>
      <c r="I35" s="69"/>
      <c r="J35" s="69"/>
      <c r="K35" s="69"/>
      <c r="L35" s="69"/>
      <c r="M35" s="69"/>
      <c r="N35" s="69" t="s">
        <v>31</v>
      </c>
      <c r="O35" s="69" t="s">
        <v>31</v>
      </c>
      <c r="P35" s="69" t="s">
        <v>31</v>
      </c>
      <c r="Q35" s="69" t="s">
        <v>30</v>
      </c>
      <c r="R35" s="69" t="s">
        <v>30</v>
      </c>
      <c r="S35" s="270" t="s">
        <v>31</v>
      </c>
      <c r="T35" s="68" t="s">
        <v>30</v>
      </c>
      <c r="U35" s="270"/>
      <c r="V35" s="289"/>
    </row>
    <row r="36" spans="1:22" ht="50.1" customHeight="1" x14ac:dyDescent="0.3">
      <c r="A36" s="263" t="s">
        <v>45</v>
      </c>
      <c r="B36" s="263" t="s">
        <v>558</v>
      </c>
      <c r="C36" s="263" t="s">
        <v>299</v>
      </c>
      <c r="D36" s="264" t="s">
        <v>46</v>
      </c>
      <c r="E36" s="265" t="s">
        <v>31</v>
      </c>
      <c r="F36" s="265" t="s">
        <v>31</v>
      </c>
      <c r="G36" s="73" t="s">
        <v>31</v>
      </c>
      <c r="H36" s="73" t="s">
        <v>31</v>
      </c>
      <c r="I36" s="73"/>
      <c r="J36" s="73"/>
      <c r="K36" s="73"/>
      <c r="L36" s="73"/>
      <c r="M36" s="73"/>
      <c r="N36" s="73" t="s">
        <v>31</v>
      </c>
      <c r="O36" s="73" t="s">
        <v>31</v>
      </c>
      <c r="P36" s="73" t="s">
        <v>31</v>
      </c>
      <c r="Q36" s="73" t="s">
        <v>31</v>
      </c>
      <c r="R36" s="73" t="s">
        <v>31</v>
      </c>
      <c r="S36" s="290" t="s">
        <v>31</v>
      </c>
      <c r="T36" s="317"/>
      <c r="U36" s="267"/>
      <c r="V36" s="9"/>
    </row>
    <row r="37" spans="1:22" ht="87.75" customHeight="1" x14ac:dyDescent="0.3">
      <c r="A37" s="263" t="s">
        <v>217</v>
      </c>
      <c r="B37" s="263" t="s">
        <v>559</v>
      </c>
      <c r="C37" s="529" t="s">
        <v>585</v>
      </c>
      <c r="D37" s="532" t="s">
        <v>584</v>
      </c>
      <c r="E37" s="68" t="s">
        <v>31</v>
      </c>
      <c r="F37" s="68" t="s">
        <v>31</v>
      </c>
      <c r="G37" s="69" t="s">
        <v>31</v>
      </c>
      <c r="H37" s="69" t="s">
        <v>31</v>
      </c>
      <c r="I37" s="69"/>
      <c r="J37" s="69" t="s">
        <v>31</v>
      </c>
      <c r="K37" s="69" t="s">
        <v>31</v>
      </c>
      <c r="L37" s="69"/>
      <c r="M37" s="69"/>
      <c r="N37" s="69" t="s">
        <v>31</v>
      </c>
      <c r="O37" s="69" t="s">
        <v>31</v>
      </c>
      <c r="P37" s="69" t="s">
        <v>31</v>
      </c>
      <c r="Q37" s="69" t="s">
        <v>31</v>
      </c>
      <c r="R37" s="69" t="s">
        <v>31</v>
      </c>
      <c r="S37" s="270" t="s">
        <v>31</v>
      </c>
      <c r="T37" s="68" t="s">
        <v>31</v>
      </c>
      <c r="U37" s="270"/>
      <c r="V37" s="9"/>
    </row>
    <row r="38" spans="1:22" ht="87" customHeight="1" x14ac:dyDescent="0.3">
      <c r="A38" s="263" t="s">
        <v>41</v>
      </c>
      <c r="B38" s="263" t="s">
        <v>43</v>
      </c>
      <c r="C38" s="529" t="s">
        <v>586</v>
      </c>
      <c r="D38" s="531"/>
      <c r="E38" s="291"/>
      <c r="F38" s="291"/>
      <c r="G38" s="74"/>
      <c r="H38" s="74" t="s">
        <v>31</v>
      </c>
      <c r="I38" s="74" t="s">
        <v>31</v>
      </c>
      <c r="J38" s="74" t="s">
        <v>31</v>
      </c>
      <c r="K38" s="74" t="s">
        <v>31</v>
      </c>
      <c r="L38" s="74" t="s">
        <v>61</v>
      </c>
      <c r="M38" s="74" t="s">
        <v>62</v>
      </c>
      <c r="N38" s="74" t="s">
        <v>30</v>
      </c>
      <c r="O38" s="74" t="s">
        <v>30</v>
      </c>
      <c r="P38" s="74" t="s">
        <v>30</v>
      </c>
      <c r="Q38" s="74" t="s">
        <v>31</v>
      </c>
      <c r="R38" s="74" t="s">
        <v>31</v>
      </c>
      <c r="S38" s="292" t="s">
        <v>31</v>
      </c>
      <c r="T38" s="291" t="s">
        <v>30</v>
      </c>
      <c r="U38" s="292"/>
      <c r="V38" s="64"/>
    </row>
    <row r="39" spans="1:22" ht="72" customHeight="1" thickBot="1" x14ac:dyDescent="0.35">
      <c r="A39" s="263" t="s">
        <v>42</v>
      </c>
      <c r="B39" s="263" t="s">
        <v>43</v>
      </c>
      <c r="C39" s="263" t="s">
        <v>599</v>
      </c>
      <c r="D39" s="531" t="s">
        <v>592</v>
      </c>
      <c r="E39" s="68" t="s">
        <v>31</v>
      </c>
      <c r="F39" s="68" t="s">
        <v>31</v>
      </c>
      <c r="G39" s="68" t="s">
        <v>31</v>
      </c>
      <c r="H39" s="68" t="s">
        <v>31</v>
      </c>
      <c r="I39" s="68" t="s">
        <v>31</v>
      </c>
      <c r="J39" s="68" t="s">
        <v>31</v>
      </c>
      <c r="K39" s="68" t="s">
        <v>31</v>
      </c>
      <c r="L39" s="68" t="s">
        <v>31</v>
      </c>
      <c r="M39" s="68" t="s">
        <v>31</v>
      </c>
      <c r="N39" s="68" t="s">
        <v>31</v>
      </c>
      <c r="O39" s="68" t="s">
        <v>31</v>
      </c>
      <c r="P39" s="68" t="s">
        <v>31</v>
      </c>
      <c r="Q39" s="68" t="s">
        <v>31</v>
      </c>
      <c r="R39" s="68" t="s">
        <v>31</v>
      </c>
      <c r="S39" s="270" t="s">
        <v>31</v>
      </c>
      <c r="T39" s="68" t="s">
        <v>31</v>
      </c>
      <c r="U39" s="270"/>
      <c r="V39" s="9"/>
    </row>
    <row r="40" spans="1:22" ht="31.5" customHeight="1" thickBot="1" x14ac:dyDescent="0.35">
      <c r="A40" s="259" t="s">
        <v>44</v>
      </c>
      <c r="B40" s="259" t="s">
        <v>218</v>
      </c>
      <c r="C40" s="259"/>
      <c r="D40" s="259"/>
      <c r="E40" s="286"/>
      <c r="F40" s="286"/>
      <c r="G40" s="286"/>
      <c r="H40" s="286"/>
      <c r="I40" s="286"/>
      <c r="J40" s="286"/>
      <c r="K40" s="286"/>
      <c r="L40" s="286"/>
      <c r="M40" s="286"/>
      <c r="N40" s="286"/>
      <c r="O40" s="286"/>
      <c r="P40" s="286"/>
      <c r="Q40" s="286"/>
      <c r="R40" s="286"/>
      <c r="S40" s="287"/>
      <c r="T40" s="286"/>
      <c r="U40" s="287"/>
      <c r="V40" s="64"/>
    </row>
    <row r="41" spans="1:22" ht="60.75" customHeight="1" x14ac:dyDescent="0.3">
      <c r="A41" s="263" t="s">
        <v>47</v>
      </c>
      <c r="B41" s="263" t="s">
        <v>558</v>
      </c>
      <c r="C41" s="263" t="s">
        <v>300</v>
      </c>
      <c r="D41" s="274" t="s">
        <v>48</v>
      </c>
      <c r="E41" s="68" t="s">
        <v>31</v>
      </c>
      <c r="F41" s="68" t="s">
        <v>31</v>
      </c>
      <c r="G41" s="68" t="s">
        <v>31</v>
      </c>
      <c r="H41" s="68" t="s">
        <v>31</v>
      </c>
      <c r="I41" s="68" t="s">
        <v>31</v>
      </c>
      <c r="J41" s="69" t="s">
        <v>31</v>
      </c>
      <c r="K41" s="69" t="s">
        <v>31</v>
      </c>
      <c r="L41" s="69" t="s">
        <v>31</v>
      </c>
      <c r="M41" s="69" t="s">
        <v>31</v>
      </c>
      <c r="N41" s="69" t="s">
        <v>31</v>
      </c>
      <c r="O41" s="69" t="s">
        <v>31</v>
      </c>
      <c r="P41" s="69" t="s">
        <v>31</v>
      </c>
      <c r="Q41" s="69" t="s">
        <v>31</v>
      </c>
      <c r="R41" s="69" t="s">
        <v>31</v>
      </c>
      <c r="S41" s="270" t="s">
        <v>31</v>
      </c>
      <c r="T41" s="68" t="s">
        <v>31</v>
      </c>
      <c r="U41" s="270"/>
      <c r="V41" s="9"/>
    </row>
    <row r="42" spans="1:22" ht="85.5" customHeight="1" x14ac:dyDescent="0.3">
      <c r="A42" s="263" t="s">
        <v>49</v>
      </c>
      <c r="B42" s="263" t="s">
        <v>43</v>
      </c>
      <c r="C42" s="529" t="s">
        <v>593</v>
      </c>
      <c r="D42" s="533" t="s">
        <v>252</v>
      </c>
      <c r="E42" s="71"/>
      <c r="F42" s="71"/>
      <c r="G42" s="71" t="s">
        <v>31</v>
      </c>
      <c r="H42" s="71"/>
      <c r="I42" s="71"/>
      <c r="J42" s="72"/>
      <c r="K42" s="72"/>
      <c r="L42" s="72"/>
      <c r="M42" s="72"/>
      <c r="N42" s="72"/>
      <c r="O42" s="72"/>
      <c r="P42" s="72"/>
      <c r="Q42" s="72"/>
      <c r="R42" s="72"/>
      <c r="S42" s="273"/>
      <c r="T42" s="71"/>
      <c r="U42" s="273"/>
      <c r="V42" s="9"/>
    </row>
    <row r="43" spans="1:22" ht="69.75" customHeight="1" x14ac:dyDescent="0.3">
      <c r="A43" s="263" t="s">
        <v>50</v>
      </c>
      <c r="B43" s="263" t="s">
        <v>558</v>
      </c>
      <c r="C43" s="529" t="s">
        <v>594</v>
      </c>
      <c r="D43" s="534"/>
      <c r="E43" s="68" t="s">
        <v>31</v>
      </c>
      <c r="F43" s="68" t="s">
        <v>31</v>
      </c>
      <c r="G43" s="68" t="s">
        <v>31</v>
      </c>
      <c r="H43" s="68" t="s">
        <v>31</v>
      </c>
      <c r="I43" s="68" t="s">
        <v>31</v>
      </c>
      <c r="J43" s="68" t="s">
        <v>31</v>
      </c>
      <c r="K43" s="68" t="s">
        <v>31</v>
      </c>
      <c r="L43" s="68" t="s">
        <v>31</v>
      </c>
      <c r="M43" s="68" t="s">
        <v>31</v>
      </c>
      <c r="N43" s="68" t="s">
        <v>31</v>
      </c>
      <c r="O43" s="68" t="s">
        <v>31</v>
      </c>
      <c r="P43" s="68" t="s">
        <v>31</v>
      </c>
      <c r="Q43" s="68" t="s">
        <v>31</v>
      </c>
      <c r="R43" s="68" t="s">
        <v>31</v>
      </c>
      <c r="S43" s="270" t="s">
        <v>31</v>
      </c>
      <c r="T43" s="68" t="s">
        <v>31</v>
      </c>
      <c r="U43" s="270"/>
      <c r="V43" s="293"/>
    </row>
    <row r="44" spans="1:22" ht="74.25" customHeight="1" x14ac:dyDescent="0.3">
      <c r="A44" s="263" t="s">
        <v>53</v>
      </c>
      <c r="B44" s="263" t="s">
        <v>43</v>
      </c>
      <c r="C44" s="529" t="s">
        <v>595</v>
      </c>
      <c r="D44" s="531" t="s">
        <v>252</v>
      </c>
      <c r="E44" s="71" t="s">
        <v>31</v>
      </c>
      <c r="F44" s="71" t="s">
        <v>31</v>
      </c>
      <c r="G44" s="70" t="s">
        <v>31</v>
      </c>
      <c r="H44" s="72" t="s">
        <v>31</v>
      </c>
      <c r="I44" s="72" t="s">
        <v>31</v>
      </c>
      <c r="J44" s="70" t="s">
        <v>31</v>
      </c>
      <c r="K44" s="70" t="s">
        <v>31</v>
      </c>
      <c r="L44" s="70" t="s">
        <v>31</v>
      </c>
      <c r="M44" s="70" t="s">
        <v>31</v>
      </c>
      <c r="N44" s="70" t="s">
        <v>31</v>
      </c>
      <c r="O44" s="70" t="s">
        <v>31</v>
      </c>
      <c r="P44" s="70" t="s">
        <v>31</v>
      </c>
      <c r="Q44" s="70" t="s">
        <v>31</v>
      </c>
      <c r="R44" s="70" t="s">
        <v>31</v>
      </c>
      <c r="S44" s="288" t="s">
        <v>31</v>
      </c>
      <c r="T44" s="318" t="s">
        <v>31</v>
      </c>
      <c r="U44" s="273"/>
      <c r="V44" s="9"/>
    </row>
    <row r="45" spans="1:22" ht="79.5" customHeight="1" x14ac:dyDescent="0.3">
      <c r="A45" s="263" t="s">
        <v>219</v>
      </c>
      <c r="B45" s="263" t="s">
        <v>558</v>
      </c>
      <c r="C45" s="529" t="s">
        <v>596</v>
      </c>
      <c r="D45" s="532" t="s">
        <v>662</v>
      </c>
      <c r="E45" s="68"/>
      <c r="F45" s="68"/>
      <c r="G45" s="69"/>
      <c r="H45" s="69"/>
      <c r="I45" s="69"/>
      <c r="J45" s="69"/>
      <c r="K45" s="69"/>
      <c r="L45" s="69"/>
      <c r="M45" s="69"/>
      <c r="N45" s="69"/>
      <c r="O45" s="69"/>
      <c r="P45" s="69"/>
      <c r="Q45" s="69"/>
      <c r="R45" s="69"/>
      <c r="S45" s="270"/>
      <c r="T45" s="68"/>
      <c r="U45" s="270"/>
      <c r="V45" s="9"/>
    </row>
    <row r="46" spans="1:22" ht="50.1" customHeight="1" x14ac:dyDescent="0.3">
      <c r="A46" s="263" t="s">
        <v>55</v>
      </c>
      <c r="B46" s="263" t="s">
        <v>56</v>
      </c>
      <c r="C46" s="263" t="s">
        <v>301</v>
      </c>
      <c r="D46" s="274"/>
      <c r="E46" s="71" t="s">
        <v>61</v>
      </c>
      <c r="F46" s="71" t="s">
        <v>62</v>
      </c>
      <c r="G46" s="72" t="s">
        <v>62</v>
      </c>
      <c r="H46" s="72" t="s">
        <v>61</v>
      </c>
      <c r="I46" s="72" t="s">
        <v>61</v>
      </c>
      <c r="J46" s="72" t="s">
        <v>61</v>
      </c>
      <c r="K46" s="72" t="s">
        <v>30</v>
      </c>
      <c r="L46" s="72" t="s">
        <v>61</v>
      </c>
      <c r="M46" s="72" t="s">
        <v>30</v>
      </c>
      <c r="N46" s="72" t="s">
        <v>61</v>
      </c>
      <c r="O46" s="72" t="s">
        <v>61</v>
      </c>
      <c r="P46" s="72" t="s">
        <v>61</v>
      </c>
      <c r="Q46" s="72" t="s">
        <v>61</v>
      </c>
      <c r="R46" s="72" t="s">
        <v>30</v>
      </c>
      <c r="S46" s="273" t="s">
        <v>31</v>
      </c>
      <c r="T46" s="71" t="s">
        <v>61</v>
      </c>
      <c r="U46" s="273"/>
      <c r="V46" s="9"/>
    </row>
    <row r="47" spans="1:22" ht="70.5" customHeight="1" x14ac:dyDescent="0.3">
      <c r="A47" s="263" t="s">
        <v>220</v>
      </c>
      <c r="B47" s="263" t="s">
        <v>43</v>
      </c>
      <c r="C47" s="529" t="s">
        <v>590</v>
      </c>
      <c r="D47" s="274" t="s">
        <v>252</v>
      </c>
      <c r="E47" s="69" t="s">
        <v>31</v>
      </c>
      <c r="F47" s="69" t="s">
        <v>31</v>
      </c>
      <c r="G47" s="69" t="s">
        <v>31</v>
      </c>
      <c r="H47" s="69" t="s">
        <v>31</v>
      </c>
      <c r="I47" s="69" t="s">
        <v>31</v>
      </c>
      <c r="J47" s="69" t="s">
        <v>31</v>
      </c>
      <c r="K47" s="69" t="s">
        <v>31</v>
      </c>
      <c r="L47" s="69" t="s">
        <v>31</v>
      </c>
      <c r="M47" s="69" t="s">
        <v>31</v>
      </c>
      <c r="N47" s="69" t="s">
        <v>31</v>
      </c>
      <c r="O47" s="69" t="s">
        <v>31</v>
      </c>
      <c r="P47" s="69" t="s">
        <v>31</v>
      </c>
      <c r="Q47" s="69" t="s">
        <v>31</v>
      </c>
      <c r="R47" s="69" t="s">
        <v>31</v>
      </c>
      <c r="S47" s="270" t="s">
        <v>31</v>
      </c>
      <c r="T47" s="69" t="s">
        <v>31</v>
      </c>
      <c r="U47" s="285"/>
      <c r="V47" s="9"/>
    </row>
    <row r="48" spans="1:22" ht="72" customHeight="1" x14ac:dyDescent="0.3">
      <c r="A48" s="263" t="s">
        <v>251</v>
      </c>
      <c r="B48" s="263" t="s">
        <v>43</v>
      </c>
      <c r="C48" s="529" t="s">
        <v>597</v>
      </c>
      <c r="D48" s="274" t="s">
        <v>252</v>
      </c>
      <c r="E48" s="71" t="s">
        <v>51</v>
      </c>
      <c r="F48" s="71" t="s">
        <v>51</v>
      </c>
      <c r="G48" s="70" t="s">
        <v>51</v>
      </c>
      <c r="H48" s="72" t="s">
        <v>51</v>
      </c>
      <c r="I48" s="72" t="s">
        <v>51</v>
      </c>
      <c r="J48" s="70" t="s">
        <v>51</v>
      </c>
      <c r="K48" s="70" t="s">
        <v>51</v>
      </c>
      <c r="L48" s="70" t="s">
        <v>51</v>
      </c>
      <c r="M48" s="70" t="s">
        <v>51</v>
      </c>
      <c r="N48" s="70" t="s">
        <v>51</v>
      </c>
      <c r="O48" s="70" t="s">
        <v>51</v>
      </c>
      <c r="P48" s="70" t="s">
        <v>51</v>
      </c>
      <c r="Q48" s="70" t="s">
        <v>51</v>
      </c>
      <c r="R48" s="70" t="s">
        <v>51</v>
      </c>
      <c r="S48" s="70" t="s">
        <v>51</v>
      </c>
      <c r="T48" s="318" t="s">
        <v>51</v>
      </c>
      <c r="U48" s="273"/>
      <c r="V48" s="9"/>
    </row>
    <row r="49" spans="1:22" ht="66" customHeight="1" x14ac:dyDescent="0.3">
      <c r="A49" s="263" t="s">
        <v>221</v>
      </c>
      <c r="B49" s="263" t="s">
        <v>43</v>
      </c>
      <c r="C49" s="529" t="s">
        <v>598</v>
      </c>
      <c r="D49" s="274"/>
      <c r="E49" s="69" t="s">
        <v>31</v>
      </c>
      <c r="F49" s="69" t="s">
        <v>31</v>
      </c>
      <c r="G49" s="69" t="s">
        <v>31</v>
      </c>
      <c r="H49" s="69" t="s">
        <v>31</v>
      </c>
      <c r="I49" s="69" t="s">
        <v>31</v>
      </c>
      <c r="J49" s="69" t="s">
        <v>31</v>
      </c>
      <c r="K49" s="69" t="s">
        <v>31</v>
      </c>
      <c r="L49" s="69" t="s">
        <v>31</v>
      </c>
      <c r="M49" s="69" t="s">
        <v>31</v>
      </c>
      <c r="N49" s="69" t="s">
        <v>31</v>
      </c>
      <c r="O49" s="69" t="s">
        <v>31</v>
      </c>
      <c r="P49" s="69" t="s">
        <v>31</v>
      </c>
      <c r="Q49" s="69" t="s">
        <v>31</v>
      </c>
      <c r="R49" s="69" t="s">
        <v>31</v>
      </c>
      <c r="S49" s="270" t="s">
        <v>31</v>
      </c>
      <c r="T49" s="69" t="s">
        <v>31</v>
      </c>
      <c r="U49" s="285"/>
      <c r="V49" s="9"/>
    </row>
    <row r="50" spans="1:22" ht="15" x14ac:dyDescent="0.3">
      <c r="A50" s="163"/>
      <c r="B50" s="163"/>
      <c r="C50" s="163"/>
      <c r="D50" s="163"/>
      <c r="E50" s="294"/>
      <c r="F50" s="294"/>
      <c r="G50" s="294"/>
      <c r="H50" s="294"/>
      <c r="I50" s="294"/>
      <c r="J50" s="294"/>
      <c r="K50" s="294"/>
      <c r="L50" s="294"/>
      <c r="M50" s="294"/>
      <c r="N50" s="294"/>
      <c r="O50" s="294"/>
      <c r="P50" s="294"/>
      <c r="Q50" s="294"/>
      <c r="R50" s="295"/>
      <c r="S50" s="295"/>
      <c r="T50" s="294"/>
      <c r="U50" s="295"/>
      <c r="V50" s="9"/>
    </row>
    <row r="51" spans="1:22" ht="15" x14ac:dyDescent="0.3">
      <c r="A51" s="62"/>
      <c r="B51" s="62"/>
      <c r="C51" s="62"/>
      <c r="D51" s="62"/>
      <c r="E51" s="75"/>
      <c r="F51" s="75"/>
      <c r="G51" s="75"/>
      <c r="H51" s="75"/>
      <c r="I51" s="75"/>
      <c r="J51" s="75"/>
      <c r="K51" s="75"/>
      <c r="L51" s="75"/>
      <c r="M51" s="75"/>
      <c r="N51" s="75"/>
      <c r="O51" s="75"/>
      <c r="P51" s="75"/>
      <c r="Q51" s="75"/>
      <c r="R51" s="75"/>
      <c r="S51" s="75"/>
      <c r="T51" s="75"/>
      <c r="U51" s="75"/>
      <c r="V51" s="9"/>
    </row>
    <row r="52" spans="1:22" ht="15" x14ac:dyDescent="0.3">
      <c r="A52" s="62"/>
      <c r="B52" s="62"/>
      <c r="C52" s="62"/>
      <c r="D52" s="62"/>
      <c r="E52" s="75"/>
      <c r="F52" s="75"/>
      <c r="G52" s="75"/>
      <c r="H52" s="75"/>
      <c r="I52" s="75"/>
      <c r="J52" s="75"/>
      <c r="K52" s="75"/>
      <c r="L52" s="75"/>
      <c r="M52" s="75"/>
      <c r="N52" s="75"/>
      <c r="O52" s="75"/>
      <c r="P52" s="75"/>
      <c r="Q52" s="75"/>
      <c r="R52" s="75"/>
      <c r="S52" s="75"/>
      <c r="T52" s="75"/>
      <c r="U52" s="75"/>
      <c r="V52" s="9"/>
    </row>
  </sheetData>
  <mergeCells count="1">
    <mergeCell ref="B3:C3"/>
  </mergeCells>
  <phoneticPr fontId="48" type="noConversion"/>
  <pageMargins left="0.70866141732283472" right="0.70866141732283472" top="0.43307086614173229" bottom="0.78740157480314965" header="0.31496062992125984" footer="0.31496062992125984"/>
  <pageSetup paperSize="8" scale="40" fitToWidth="0" fitToHeight="0" orientation="landscape" r:id="rId1"/>
  <headerFooter>
    <oddHeader>&amp;CAusschreibung Reinigung Gemeinde Oberhaching 2026</oddHeader>
    <oddFooter>&amp;C&amp;P</oddFooter>
  </headerFooter>
  <rowBreaks count="1" manualBreakCount="1">
    <brk id="32" max="2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80A42-8AE1-4C14-BDE4-A9852A8C5C51}">
  <sheetPr>
    <tabColor theme="7" tint="0.59999389629810485"/>
    <pageSetUpPr fitToPage="1"/>
  </sheetPr>
  <dimension ref="A1:E48"/>
  <sheetViews>
    <sheetView zoomScale="80" zoomScaleNormal="80" zoomScalePageLayoutView="70" workbookViewId="0">
      <selection activeCell="C2" sqref="C2"/>
    </sheetView>
  </sheetViews>
  <sheetFormatPr baseColWidth="10" defaultColWidth="11.44140625" defaultRowHeight="12.6" outlineLevelCol="1" x14ac:dyDescent="0.3"/>
  <cols>
    <col min="1" max="1" width="7.109375" style="421" customWidth="1" outlineLevel="1"/>
    <col min="2" max="2" width="33" style="421" customWidth="1"/>
    <col min="3" max="3" width="58.109375" style="421" customWidth="1"/>
    <col min="4" max="4" width="45.88671875" style="421" customWidth="1"/>
    <col min="5" max="5" width="72.6640625" style="421" customWidth="1"/>
    <col min="6" max="16384" width="11.44140625" style="421"/>
  </cols>
  <sheetData>
    <row r="1" spans="1:5" s="420" customFormat="1" ht="36" customHeight="1" x14ac:dyDescent="0.3">
      <c r="A1" s="586" t="s">
        <v>635</v>
      </c>
      <c r="B1" s="586"/>
      <c r="C1" s="586"/>
      <c r="D1" s="586"/>
      <c r="E1" s="586"/>
    </row>
    <row r="2" spans="1:5" ht="6.6" customHeight="1" x14ac:dyDescent="0.3"/>
    <row r="3" spans="1:5" ht="28.5" customHeight="1" x14ac:dyDescent="0.3">
      <c r="B3" s="422" t="s">
        <v>455</v>
      </c>
      <c r="D3" s="587" t="s">
        <v>561</v>
      </c>
      <c r="E3" s="587"/>
    </row>
    <row r="4" spans="1:5" ht="6" customHeight="1" thickBot="1" x14ac:dyDescent="0.35"/>
    <row r="5" spans="1:5" s="424" customFormat="1" ht="18.75" customHeight="1" thickBot="1" x14ac:dyDescent="0.35">
      <c r="A5" s="423" t="s">
        <v>456</v>
      </c>
      <c r="B5" s="423" t="s">
        <v>13</v>
      </c>
      <c r="C5" s="423" t="s">
        <v>457</v>
      </c>
      <c r="D5" s="423" t="s">
        <v>458</v>
      </c>
      <c r="E5" s="423" t="s">
        <v>459</v>
      </c>
    </row>
    <row r="6" spans="1:5" ht="18.75" customHeight="1" x14ac:dyDescent="0.3">
      <c r="A6" s="425">
        <v>1</v>
      </c>
      <c r="B6" s="426" t="s">
        <v>460</v>
      </c>
      <c r="C6" s="427" t="s">
        <v>461</v>
      </c>
      <c r="D6" s="427" t="s">
        <v>462</v>
      </c>
      <c r="E6" s="588" t="s">
        <v>463</v>
      </c>
    </row>
    <row r="7" spans="1:5" ht="18.75" customHeight="1" x14ac:dyDescent="0.3">
      <c r="A7" s="425">
        <v>2</v>
      </c>
      <c r="B7" s="426" t="s">
        <v>464</v>
      </c>
      <c r="C7" s="427" t="s">
        <v>465</v>
      </c>
      <c r="D7" s="427" t="s">
        <v>462</v>
      </c>
      <c r="E7" s="589"/>
    </row>
    <row r="8" spans="1:5" ht="18.75" customHeight="1" x14ac:dyDescent="0.3">
      <c r="A8" s="425">
        <v>3</v>
      </c>
      <c r="B8" s="426" t="s">
        <v>466</v>
      </c>
      <c r="C8" s="427" t="s">
        <v>467</v>
      </c>
      <c r="D8" s="427" t="s">
        <v>462</v>
      </c>
      <c r="E8" s="589"/>
    </row>
    <row r="9" spans="1:5" ht="18.75" customHeight="1" x14ac:dyDescent="0.3">
      <c r="A9" s="425">
        <v>4</v>
      </c>
      <c r="B9" s="426" t="s">
        <v>468</v>
      </c>
      <c r="C9" s="427" t="s">
        <v>469</v>
      </c>
      <c r="D9" s="427" t="s">
        <v>470</v>
      </c>
      <c r="E9" s="589"/>
    </row>
    <row r="10" spans="1:5" ht="18.75" customHeight="1" x14ac:dyDescent="0.3">
      <c r="A10" s="425">
        <v>5</v>
      </c>
      <c r="B10" s="426" t="s">
        <v>471</v>
      </c>
      <c r="C10" s="427" t="s">
        <v>472</v>
      </c>
      <c r="D10" s="427" t="s">
        <v>473</v>
      </c>
      <c r="E10" s="589"/>
    </row>
    <row r="11" spans="1:5" ht="18.75" customHeight="1" x14ac:dyDescent="0.3">
      <c r="A11" s="425">
        <v>6</v>
      </c>
      <c r="B11" s="426" t="s">
        <v>474</v>
      </c>
      <c r="C11" s="427" t="s">
        <v>475</v>
      </c>
      <c r="D11" s="427" t="s">
        <v>462</v>
      </c>
      <c r="E11" s="589"/>
    </row>
    <row r="12" spans="1:5" ht="18.75" customHeight="1" x14ac:dyDescent="0.3">
      <c r="A12" s="425">
        <v>7</v>
      </c>
      <c r="B12" s="426" t="s">
        <v>476</v>
      </c>
      <c r="C12" s="427" t="s">
        <v>477</v>
      </c>
      <c r="D12" s="427" t="s">
        <v>462</v>
      </c>
      <c r="E12" s="589"/>
    </row>
    <row r="13" spans="1:5" ht="18.75" customHeight="1" x14ac:dyDescent="0.3">
      <c r="A13" s="425">
        <v>8</v>
      </c>
      <c r="B13" s="426" t="s">
        <v>478</v>
      </c>
      <c r="C13" s="427" t="s">
        <v>479</v>
      </c>
      <c r="D13" s="427" t="s">
        <v>462</v>
      </c>
      <c r="E13" s="589"/>
    </row>
    <row r="14" spans="1:5" ht="18.75" customHeight="1" x14ac:dyDescent="0.3">
      <c r="A14" s="425">
        <v>9</v>
      </c>
      <c r="B14" s="426" t="s">
        <v>480</v>
      </c>
      <c r="C14" s="427" t="s">
        <v>479</v>
      </c>
      <c r="D14" s="427" t="s">
        <v>462</v>
      </c>
      <c r="E14" s="590"/>
    </row>
    <row r="15" spans="1:5" ht="15" x14ac:dyDescent="0.3">
      <c r="A15" s="425">
        <v>10</v>
      </c>
      <c r="B15" s="426" t="s">
        <v>481</v>
      </c>
      <c r="C15" s="428" t="s">
        <v>482</v>
      </c>
      <c r="D15" s="427" t="s">
        <v>483</v>
      </c>
      <c r="E15" s="429" t="s">
        <v>484</v>
      </c>
    </row>
    <row r="16" spans="1:5" ht="15" x14ac:dyDescent="0.3">
      <c r="A16" s="425">
        <v>11</v>
      </c>
      <c r="B16" s="426" t="s">
        <v>55</v>
      </c>
      <c r="C16" s="428" t="s">
        <v>482</v>
      </c>
      <c r="D16" s="427" t="s">
        <v>56</v>
      </c>
      <c r="E16" s="429"/>
    </row>
    <row r="17" spans="1:5" ht="18.75" customHeight="1" x14ac:dyDescent="0.3">
      <c r="A17" s="425">
        <v>12</v>
      </c>
      <c r="B17" s="426" t="s">
        <v>485</v>
      </c>
      <c r="C17" s="427" t="s">
        <v>486</v>
      </c>
      <c r="D17" s="427" t="s">
        <v>487</v>
      </c>
      <c r="E17" s="429" t="s">
        <v>488</v>
      </c>
    </row>
    <row r="18" spans="1:5" s="434" customFormat="1" ht="7.5" customHeight="1" x14ac:dyDescent="0.3">
      <c r="A18" s="430"/>
      <c r="B18" s="431"/>
      <c r="C18" s="432"/>
      <c r="D18" s="432"/>
      <c r="E18" s="433"/>
    </row>
    <row r="19" spans="1:5" ht="15.6" x14ac:dyDescent="0.3">
      <c r="A19" s="435"/>
      <c r="B19" s="422" t="s">
        <v>489</v>
      </c>
      <c r="C19" s="436"/>
      <c r="D19" s="436"/>
      <c r="E19" s="436"/>
    </row>
    <row r="20" spans="1:5" s="424" customFormat="1" ht="7.5" customHeight="1" thickBot="1" x14ac:dyDescent="0.35">
      <c r="A20" s="437"/>
      <c r="B20" s="438"/>
      <c r="C20" s="438"/>
      <c r="D20" s="438"/>
      <c r="E20" s="438"/>
    </row>
    <row r="21" spans="1:5" ht="16.2" thickBot="1" x14ac:dyDescent="0.35">
      <c r="A21" s="423" t="s">
        <v>456</v>
      </c>
      <c r="B21" s="423" t="s">
        <v>13</v>
      </c>
      <c r="C21" s="423" t="s">
        <v>457</v>
      </c>
      <c r="D21" s="423" t="s">
        <v>458</v>
      </c>
      <c r="E21" s="423" t="s">
        <v>459</v>
      </c>
    </row>
    <row r="22" spans="1:5" ht="38.4" customHeight="1" x14ac:dyDescent="0.3">
      <c r="A22" s="439">
        <v>13</v>
      </c>
      <c r="B22" s="426" t="s">
        <v>490</v>
      </c>
      <c r="C22" s="427" t="s">
        <v>491</v>
      </c>
      <c r="D22" s="427" t="s">
        <v>492</v>
      </c>
      <c r="E22" s="514" t="s">
        <v>627</v>
      </c>
    </row>
    <row r="23" spans="1:5" ht="79.8" customHeight="1" x14ac:dyDescent="0.3">
      <c r="A23" s="425">
        <v>14</v>
      </c>
      <c r="B23" s="440" t="s">
        <v>493</v>
      </c>
      <c r="C23" s="441" t="s">
        <v>494</v>
      </c>
      <c r="D23" s="442" t="s">
        <v>495</v>
      </c>
      <c r="E23" s="515" t="s">
        <v>628</v>
      </c>
    </row>
    <row r="24" spans="1:5" ht="37.200000000000003" customHeight="1" x14ac:dyDescent="0.3">
      <c r="A24" s="425">
        <v>15</v>
      </c>
      <c r="B24" s="426" t="s">
        <v>496</v>
      </c>
      <c r="C24" s="443" t="s">
        <v>494</v>
      </c>
      <c r="D24" s="427" t="s">
        <v>497</v>
      </c>
      <c r="E24" s="514" t="s">
        <v>627</v>
      </c>
    </row>
    <row r="25" spans="1:5" ht="39.6" customHeight="1" x14ac:dyDescent="0.3">
      <c r="A25" s="425">
        <v>16</v>
      </c>
      <c r="B25" s="426" t="s">
        <v>498</v>
      </c>
      <c r="C25" s="427" t="s">
        <v>499</v>
      </c>
      <c r="D25" s="427" t="s">
        <v>497</v>
      </c>
      <c r="E25" s="514" t="s">
        <v>627</v>
      </c>
    </row>
    <row r="26" spans="1:5" ht="64.8" customHeight="1" x14ac:dyDescent="0.3">
      <c r="A26" s="425">
        <v>17</v>
      </c>
      <c r="B26" s="426" t="s">
        <v>500</v>
      </c>
      <c r="C26" s="427" t="s">
        <v>501</v>
      </c>
      <c r="D26" s="427" t="s">
        <v>502</v>
      </c>
      <c r="E26" s="514" t="s">
        <v>629</v>
      </c>
    </row>
    <row r="27" spans="1:5" ht="30.75" customHeight="1" x14ac:dyDescent="0.3">
      <c r="B27" s="422" t="s">
        <v>503</v>
      </c>
      <c r="D27" s="421" t="s">
        <v>0</v>
      </c>
    </row>
    <row r="28" spans="1:5" ht="8.25" customHeight="1" x14ac:dyDescent="0.3"/>
    <row r="29" spans="1:5" ht="77.400000000000006" customHeight="1" x14ac:dyDescent="0.3">
      <c r="B29" s="591" t="s">
        <v>626</v>
      </c>
      <c r="C29" s="591"/>
      <c r="D29" s="591"/>
      <c r="E29" s="591"/>
    </row>
    <row r="30" spans="1:5" ht="8.25" customHeight="1" x14ac:dyDescent="0.3">
      <c r="A30" s="444"/>
      <c r="B30" s="444"/>
      <c r="C30" s="444"/>
      <c r="D30" s="444"/>
      <c r="E30" s="444"/>
    </row>
    <row r="31" spans="1:5" ht="31.5" customHeight="1" x14ac:dyDescent="0.3">
      <c r="B31" s="422" t="s">
        <v>504</v>
      </c>
      <c r="C31" s="445"/>
      <c r="D31" s="445"/>
      <c r="E31" s="445"/>
    </row>
    <row r="32" spans="1:5" ht="42" customHeight="1" x14ac:dyDescent="0.3">
      <c r="B32" s="591" t="s">
        <v>505</v>
      </c>
      <c r="C32" s="591"/>
      <c r="D32" s="591"/>
      <c r="E32" s="591"/>
    </row>
    <row r="33" spans="1:5" ht="37.5" customHeight="1" x14ac:dyDescent="0.3">
      <c r="B33" s="585" t="s">
        <v>506</v>
      </c>
      <c r="C33" s="585"/>
      <c r="D33" s="585"/>
      <c r="E33" s="585"/>
    </row>
    <row r="34" spans="1:5" ht="22.5" customHeight="1" x14ac:dyDescent="0.3">
      <c r="B34" s="585" t="s">
        <v>507</v>
      </c>
      <c r="C34" s="585"/>
      <c r="D34" s="585"/>
      <c r="E34" s="585"/>
    </row>
    <row r="35" spans="1:5" ht="25.5" customHeight="1" x14ac:dyDescent="0.3">
      <c r="B35" s="585" t="s">
        <v>508</v>
      </c>
      <c r="C35" s="585"/>
      <c r="D35" s="585"/>
      <c r="E35" s="585"/>
    </row>
    <row r="36" spans="1:5" ht="22.5" customHeight="1" x14ac:dyDescent="0.3">
      <c r="B36" s="585" t="s">
        <v>509</v>
      </c>
      <c r="C36" s="585"/>
      <c r="D36" s="585"/>
      <c r="E36" s="585"/>
    </row>
    <row r="37" spans="1:5" ht="26.25" customHeight="1" x14ac:dyDescent="0.3">
      <c r="B37" s="585" t="s">
        <v>510</v>
      </c>
      <c r="C37" s="585"/>
      <c r="D37" s="585"/>
      <c r="E37" s="585"/>
    </row>
    <row r="38" spans="1:5" ht="21" customHeight="1" x14ac:dyDescent="0.3">
      <c r="B38" s="585" t="s">
        <v>511</v>
      </c>
      <c r="C38" s="585"/>
      <c r="D38" s="585"/>
      <c r="E38" s="585"/>
    </row>
    <row r="39" spans="1:5" ht="13.2" x14ac:dyDescent="0.3">
      <c r="B39" s="446"/>
    </row>
    <row r="40" spans="1:5" ht="15" x14ac:dyDescent="0.3">
      <c r="A40" s="447"/>
      <c r="B40" s="447"/>
      <c r="C40" s="448"/>
      <c r="D40" s="448"/>
      <c r="E40" s="448"/>
    </row>
    <row r="44" spans="1:5" ht="15.6" x14ac:dyDescent="0.3">
      <c r="B44" s="449"/>
    </row>
    <row r="45" spans="1:5" ht="15.6" x14ac:dyDescent="0.3">
      <c r="B45" s="449"/>
    </row>
    <row r="46" spans="1:5" ht="15.6" x14ac:dyDescent="0.3">
      <c r="B46" s="449"/>
    </row>
    <row r="47" spans="1:5" ht="15.6" x14ac:dyDescent="0.3">
      <c r="B47" s="449"/>
    </row>
    <row r="48" spans="1:5" ht="15.6" x14ac:dyDescent="0.3">
      <c r="B48" s="449"/>
    </row>
  </sheetData>
  <sheetProtection selectLockedCells="1"/>
  <mergeCells count="11">
    <mergeCell ref="B33:E33"/>
    <mergeCell ref="A1:E1"/>
    <mergeCell ref="D3:E3"/>
    <mergeCell ref="E6:E14"/>
    <mergeCell ref="B29:E29"/>
    <mergeCell ref="B32:E32"/>
    <mergeCell ref="B34:E34"/>
    <mergeCell ref="B35:E35"/>
    <mergeCell ref="B36:E36"/>
    <mergeCell ref="B37:E37"/>
    <mergeCell ref="B38:E38"/>
  </mergeCells>
  <pageMargins left="0.39370078740157483" right="0.39370078740157483" top="1.3779527559055118" bottom="0.98425196850393704" header="0.51181102362204722" footer="0.51181102362204722"/>
  <pageSetup paperSize="9" scale="64" fitToHeight="0" orientation="landscape" r:id="rId1"/>
  <headerFooter alignWithMargins="0">
    <oddHeader>&amp;CAusschreibung Reinigung Gemeinde Oberhaching 2026</oddHeader>
  </headerFooter>
  <rowBreaks count="1" manualBreakCount="1">
    <brk id="2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8">
    <tabColor rgb="FF00B050"/>
  </sheetPr>
  <dimension ref="A1:I23"/>
  <sheetViews>
    <sheetView zoomScale="70" zoomScaleNormal="70" zoomScalePageLayoutView="60" workbookViewId="0">
      <selection activeCell="H1" sqref="H1"/>
    </sheetView>
  </sheetViews>
  <sheetFormatPr baseColWidth="10" defaultColWidth="11.44140625" defaultRowHeight="13.2" x14ac:dyDescent="0.25"/>
  <cols>
    <col min="1" max="1" width="17.88671875" style="9" customWidth="1"/>
    <col min="2" max="2" width="13.21875" style="9" customWidth="1"/>
    <col min="3" max="3" width="18" style="9" customWidth="1"/>
    <col min="4" max="4" width="56.6640625" style="9" customWidth="1"/>
    <col min="5" max="5" width="15.33203125" style="9" customWidth="1"/>
    <col min="6" max="6" width="17.5546875" style="9" customWidth="1"/>
    <col min="7" max="7" width="14.6640625" style="9" customWidth="1"/>
    <col min="8" max="9" width="16.109375" style="9" customWidth="1"/>
    <col min="10" max="16384" width="11.44140625" style="9"/>
  </cols>
  <sheetData>
    <row r="1" spans="1:9" ht="36.75" customHeight="1" x14ac:dyDescent="0.25">
      <c r="A1" s="76" t="s">
        <v>3</v>
      </c>
      <c r="B1" s="438">
        <f>Basisdaten!E5</f>
        <v>0</v>
      </c>
      <c r="C1" s="324"/>
      <c r="D1" s="76"/>
      <c r="E1" s="297" t="s">
        <v>1</v>
      </c>
      <c r="F1" s="296">
        <f>Basisdaten!E3</f>
        <v>0</v>
      </c>
    </row>
    <row r="2" spans="1:9" ht="22.8" customHeight="1" x14ac:dyDescent="0.25"/>
    <row r="3" spans="1:9" ht="24.75" customHeight="1" x14ac:dyDescent="0.25">
      <c r="A3" s="586" t="s">
        <v>634</v>
      </c>
      <c r="B3" s="586"/>
      <c r="C3" s="586"/>
      <c r="D3" s="586"/>
      <c r="E3" s="586"/>
      <c r="F3" s="586"/>
      <c r="G3" s="586"/>
      <c r="H3" s="586"/>
      <c r="I3" s="542"/>
    </row>
    <row r="4" spans="1:9" ht="39" customHeight="1" thickBot="1" x14ac:dyDescent="0.3">
      <c r="A4" s="592" t="s">
        <v>95</v>
      </c>
      <c r="B4" s="592"/>
      <c r="C4" s="592"/>
      <c r="D4" s="592"/>
      <c r="E4" s="592"/>
      <c r="F4" s="592"/>
    </row>
    <row r="5" spans="1:9" ht="45" customHeight="1" thickBot="1" x14ac:dyDescent="0.3">
      <c r="A5" s="77" t="s">
        <v>57</v>
      </c>
      <c r="B5" s="77" t="s">
        <v>59</v>
      </c>
      <c r="C5" s="77" t="s">
        <v>222</v>
      </c>
      <c r="D5" s="77" t="s">
        <v>58</v>
      </c>
      <c r="E5" s="77" t="s">
        <v>59</v>
      </c>
      <c r="F5" s="77" t="s">
        <v>60</v>
      </c>
      <c r="G5" s="417" t="s">
        <v>450</v>
      </c>
      <c r="H5" s="417" t="s">
        <v>451</v>
      </c>
      <c r="I5" s="417" t="s">
        <v>624</v>
      </c>
    </row>
    <row r="6" spans="1:9" ht="42" customHeight="1" thickBot="1" x14ac:dyDescent="0.3">
      <c r="A6" s="320" t="s">
        <v>180</v>
      </c>
      <c r="B6" s="45" t="s">
        <v>61</v>
      </c>
      <c r="C6" s="45" t="str">
        <f t="shared" ref="C6:C22" si="0">CONCATENATE(A6,"-",B6)</f>
        <v>A1-W5</v>
      </c>
      <c r="D6" s="78" t="s">
        <v>614</v>
      </c>
      <c r="E6" s="45" t="str">
        <f t="shared" ref="E6:E22" si="1">B6</f>
        <v>W5</v>
      </c>
      <c r="F6" s="79"/>
      <c r="G6" s="418">
        <v>180</v>
      </c>
      <c r="H6" s="418">
        <v>240</v>
      </c>
      <c r="I6" s="543">
        <f>SUMIF('Kalk UHR KiGa Äuss.Stockweg'!$F$8:$F$87,'Leistungswerte UHR Kigas'!$C6,'Kalk UHR KiGa Äuss.Stockweg'!$P$8:$P$87)+SUMIF('Kalk UHR KiGa Bajuwarenring'!$F$8:$F$83,'Leistungswerte UHR Kigas'!$C6,'Kalk UHR KiGa Bajuwarenring'!$P$8:$P$83)</f>
        <v>0</v>
      </c>
    </row>
    <row r="7" spans="1:9" ht="42" customHeight="1" thickBot="1" x14ac:dyDescent="0.3">
      <c r="A7" s="320" t="s">
        <v>180</v>
      </c>
      <c r="B7" s="45" t="s">
        <v>62</v>
      </c>
      <c r="C7" s="45" t="str">
        <f>CONCATENATE(A7,"-",B7)</f>
        <v>A1-W3</v>
      </c>
      <c r="D7" s="78" t="s">
        <v>614</v>
      </c>
      <c r="E7" s="45" t="str">
        <f>B7</f>
        <v>W3</v>
      </c>
      <c r="F7" s="79"/>
      <c r="G7" s="418">
        <v>180</v>
      </c>
      <c r="H7" s="418">
        <v>230</v>
      </c>
      <c r="I7" s="543">
        <f>SUMIF('Kalk UHR KiGa Äuss.Stockweg'!$F$8:$F$87,'Leistungswerte UHR Kigas'!$C7,'Kalk UHR KiGa Äuss.Stockweg'!$P$8:$P$87)+SUMIF('Kalk UHR KiGa Bajuwarenring'!$F$8:$F$83,'Leistungswerte UHR Kigas'!$C7,'Kalk UHR KiGa Bajuwarenring'!$P$8:$P$83)</f>
        <v>0</v>
      </c>
    </row>
    <row r="8" spans="1:9" ht="42" customHeight="1" thickBot="1" x14ac:dyDescent="0.3">
      <c r="A8" s="320" t="s">
        <v>181</v>
      </c>
      <c r="B8" s="45" t="s">
        <v>62</v>
      </c>
      <c r="C8" s="45" t="str">
        <f>CONCATENATE(A8,"-",B8)</f>
        <v>B1-W3</v>
      </c>
      <c r="D8" s="78" t="s">
        <v>576</v>
      </c>
      <c r="E8" s="45" t="str">
        <f>B8</f>
        <v>W3</v>
      </c>
      <c r="F8" s="79"/>
      <c r="G8" s="418">
        <v>170</v>
      </c>
      <c r="H8" s="418">
        <v>230</v>
      </c>
      <c r="I8" s="543">
        <f>SUMIF('Kalk UHR KiGa Äuss.Stockweg'!$F$8:$F$87,'Leistungswerte UHR Kigas'!$C8,'Kalk UHR KiGa Äuss.Stockweg'!$P$8:$P$87)+SUMIF('Kalk UHR KiGa Bajuwarenring'!$F$8:$F$83,'Leistungswerte UHR Kigas'!$C8,'Kalk UHR KiGa Bajuwarenring'!$P$8:$P$83)</f>
        <v>0</v>
      </c>
    </row>
    <row r="9" spans="1:9" ht="42" customHeight="1" thickBot="1" x14ac:dyDescent="0.3">
      <c r="A9" s="320" t="s">
        <v>182</v>
      </c>
      <c r="B9" s="45" t="s">
        <v>61</v>
      </c>
      <c r="C9" s="45" t="str">
        <f t="shared" si="0"/>
        <v>E1-W5</v>
      </c>
      <c r="D9" s="78" t="s">
        <v>615</v>
      </c>
      <c r="E9" s="45" t="str">
        <f t="shared" si="1"/>
        <v>W5</v>
      </c>
      <c r="F9" s="79"/>
      <c r="G9" s="418">
        <v>280</v>
      </c>
      <c r="H9" s="418">
        <v>360</v>
      </c>
      <c r="I9" s="543">
        <f>SUMIF('Kalk UHR KiGa Äuss.Stockweg'!$F$8:$F$87,'Leistungswerte UHR Kigas'!$C9,'Kalk UHR KiGa Äuss.Stockweg'!$P$8:$P$87)+SUMIF('Kalk UHR KiGa Bajuwarenring'!$F$8:$F$83,'Leistungswerte UHR Kigas'!$C9,'Kalk UHR KiGa Bajuwarenring'!$P$8:$P$83)</f>
        <v>0</v>
      </c>
    </row>
    <row r="10" spans="1:9" ht="42" customHeight="1" thickBot="1" x14ac:dyDescent="0.3">
      <c r="A10" s="320" t="s">
        <v>453</v>
      </c>
      <c r="B10" s="45" t="s">
        <v>61</v>
      </c>
      <c r="C10" s="45" t="str">
        <f t="shared" ref="C10" si="2">CONCATENATE(A10,"-",B10)</f>
        <v>E2-W5</v>
      </c>
      <c r="D10" s="78" t="s">
        <v>452</v>
      </c>
      <c r="E10" s="45" t="str">
        <f t="shared" ref="E10" si="3">B10</f>
        <v>W5</v>
      </c>
      <c r="F10" s="79"/>
      <c r="G10" s="418">
        <v>140</v>
      </c>
      <c r="H10" s="418">
        <v>200</v>
      </c>
      <c r="I10" s="543">
        <f>SUMIF('Kalk UHR KiGa Äuss.Stockweg'!$F$8:$F$87,'Leistungswerte UHR Kigas'!$C10,'Kalk UHR KiGa Äuss.Stockweg'!$P$8:$P$87)+SUMIF('Kalk UHR KiGa Bajuwarenring'!$F$8:$F$83,'Leistungswerte UHR Kigas'!$C10,'Kalk UHR KiGa Bajuwarenring'!$P$8:$P$83)</f>
        <v>0</v>
      </c>
    </row>
    <row r="11" spans="1:9" ht="42" customHeight="1" thickBot="1" x14ac:dyDescent="0.3">
      <c r="A11" s="321" t="s">
        <v>183</v>
      </c>
      <c r="B11" s="45" t="s">
        <v>61</v>
      </c>
      <c r="C11" s="45" t="str">
        <f>CONCATENATE(A11,"-",B11)</f>
        <v>F1-W5</v>
      </c>
      <c r="D11" s="78" t="s">
        <v>173</v>
      </c>
      <c r="E11" s="45" t="str">
        <f>B11</f>
        <v>W5</v>
      </c>
      <c r="F11" s="79"/>
      <c r="G11" s="418">
        <v>280</v>
      </c>
      <c r="H11" s="418">
        <v>400</v>
      </c>
      <c r="I11" s="543">
        <f>SUMIF('Kalk UHR KiGa Äuss.Stockweg'!$F$8:$F$87,'Leistungswerte UHR Kigas'!$C11,'Kalk UHR KiGa Äuss.Stockweg'!$P$8:$P$87)+SUMIF('Kalk UHR KiGa Bajuwarenring'!$F$8:$F$83,'Leistungswerte UHR Kigas'!$C11,'Kalk UHR KiGa Bajuwarenring'!$P$8:$P$83)</f>
        <v>0</v>
      </c>
    </row>
    <row r="12" spans="1:9" ht="42" customHeight="1" thickBot="1" x14ac:dyDescent="0.3">
      <c r="A12" s="320" t="s">
        <v>183</v>
      </c>
      <c r="B12" s="45" t="s">
        <v>30</v>
      </c>
      <c r="C12" s="45" t="str">
        <f t="shared" si="0"/>
        <v>F1-W1</v>
      </c>
      <c r="D12" s="78" t="s">
        <v>173</v>
      </c>
      <c r="E12" s="45" t="str">
        <f t="shared" si="1"/>
        <v>W1</v>
      </c>
      <c r="F12" s="79"/>
      <c r="G12" s="418">
        <v>250</v>
      </c>
      <c r="H12" s="418">
        <v>320</v>
      </c>
      <c r="I12" s="543">
        <f>SUMIF('Kalk UHR KiGa Äuss.Stockweg'!$F$8:$F$87,'Leistungswerte UHR Kigas'!$C12,'Kalk UHR KiGa Äuss.Stockweg'!$P$8:$P$87)+SUMIF('Kalk UHR KiGa Bajuwarenring'!$F$8:$F$83,'Leistungswerte UHR Kigas'!$C12,'Kalk UHR KiGa Bajuwarenring'!$P$8:$P$83)</f>
        <v>0</v>
      </c>
    </row>
    <row r="13" spans="1:9" ht="42" customHeight="1" thickBot="1" x14ac:dyDescent="0.3">
      <c r="A13" s="320" t="s">
        <v>184</v>
      </c>
      <c r="B13" s="45" t="s">
        <v>61</v>
      </c>
      <c r="C13" s="45" t="str">
        <f t="shared" si="0"/>
        <v>F3-W5</v>
      </c>
      <c r="D13" s="78" t="s">
        <v>174</v>
      </c>
      <c r="E13" s="45" t="str">
        <f t="shared" si="1"/>
        <v>W5</v>
      </c>
      <c r="F13" s="79"/>
      <c r="G13" s="418">
        <v>140</v>
      </c>
      <c r="H13" s="418">
        <v>190</v>
      </c>
      <c r="I13" s="543">
        <f>SUMIF('Kalk UHR KiGa Äuss.Stockweg'!$F$8:$F$87,'Leistungswerte UHR Kigas'!$C13,'Kalk UHR KiGa Äuss.Stockweg'!$P$8:$P$87)+SUMIF('Kalk UHR KiGa Bajuwarenring'!$F$8:$F$83,'Leistungswerte UHR Kigas'!$C13,'Kalk UHR KiGa Bajuwarenring'!$P$8:$P$83)</f>
        <v>0</v>
      </c>
    </row>
    <row r="14" spans="1:9" ht="42" customHeight="1" thickBot="1" x14ac:dyDescent="0.3">
      <c r="A14" s="320" t="s">
        <v>184</v>
      </c>
      <c r="B14" s="45" t="s">
        <v>30</v>
      </c>
      <c r="C14" s="45" t="str">
        <f t="shared" ref="C14" si="4">CONCATENATE(A14,"-",B14)</f>
        <v>F3-W1</v>
      </c>
      <c r="D14" s="78" t="s">
        <v>174</v>
      </c>
      <c r="E14" s="45" t="str">
        <f t="shared" ref="E14" si="5">B14</f>
        <v>W1</v>
      </c>
      <c r="F14" s="79"/>
      <c r="G14" s="418">
        <v>140</v>
      </c>
      <c r="H14" s="418">
        <v>190</v>
      </c>
      <c r="I14" s="543">
        <f>SUMIF('Kalk UHR KiGa Äuss.Stockweg'!$F$8:$F$87,'Leistungswerte UHR Kigas'!$C14,'Kalk UHR KiGa Äuss.Stockweg'!$P$8:$P$87)+SUMIF('Kalk UHR KiGa Bajuwarenring'!$F$8:$F$83,'Leistungswerte UHR Kigas'!$C14,'Kalk UHR KiGa Bajuwarenring'!$P$8:$P$83)</f>
        <v>0</v>
      </c>
    </row>
    <row r="15" spans="1:9" ht="42" customHeight="1" thickBot="1" x14ac:dyDescent="0.3">
      <c r="A15" s="320" t="s">
        <v>185</v>
      </c>
      <c r="B15" s="45" t="s">
        <v>61</v>
      </c>
      <c r="C15" s="45" t="str">
        <f>CONCATENATE(A15,"-",B15)</f>
        <v>G1-W5</v>
      </c>
      <c r="D15" s="78" t="s">
        <v>175</v>
      </c>
      <c r="E15" s="45" t="str">
        <f>B15</f>
        <v>W5</v>
      </c>
      <c r="F15" s="79"/>
      <c r="G15" s="418">
        <v>140</v>
      </c>
      <c r="H15" s="418">
        <v>200</v>
      </c>
      <c r="I15" s="543">
        <f>SUMIF('Kalk UHR KiGa Äuss.Stockweg'!$F$8:$F$87,'Leistungswerte UHR Kigas'!$C15,'Kalk UHR KiGa Äuss.Stockweg'!$P$8:$P$87)+SUMIF('Kalk UHR KiGa Bajuwarenring'!$F$8:$F$83,'Leistungswerte UHR Kigas'!$C15,'Kalk UHR KiGa Bajuwarenring'!$P$8:$P$83)</f>
        <v>0</v>
      </c>
    </row>
    <row r="16" spans="1:9" ht="42" customHeight="1" thickBot="1" x14ac:dyDescent="0.3">
      <c r="A16" s="320" t="s">
        <v>186</v>
      </c>
      <c r="B16" s="45" t="s">
        <v>61</v>
      </c>
      <c r="C16" s="45" t="str">
        <f t="shared" si="0"/>
        <v>H1-W5</v>
      </c>
      <c r="D16" s="78" t="s">
        <v>176</v>
      </c>
      <c r="E16" s="45" t="str">
        <f t="shared" si="1"/>
        <v>W5</v>
      </c>
      <c r="F16" s="79"/>
      <c r="G16" s="418">
        <v>120</v>
      </c>
      <c r="H16" s="418">
        <v>230</v>
      </c>
      <c r="I16" s="543">
        <f>SUMIF('Kalk UHR KiGa Äuss.Stockweg'!$F$8:$F$87,'Leistungswerte UHR Kigas'!$C16,'Kalk UHR KiGa Äuss.Stockweg'!$P$8:$P$87)+SUMIF('Kalk UHR KiGa Bajuwarenring'!$F$8:$F$83,'Leistungswerte UHR Kigas'!$C16,'Kalk UHR KiGa Bajuwarenring'!$P$8:$P$83)</f>
        <v>0</v>
      </c>
    </row>
    <row r="17" spans="1:9" ht="42" customHeight="1" thickBot="1" x14ac:dyDescent="0.3">
      <c r="A17" s="320" t="s">
        <v>171</v>
      </c>
      <c r="B17" s="45" t="s">
        <v>61</v>
      </c>
      <c r="C17" s="45" t="str">
        <f t="shared" si="0"/>
        <v>K1-W5</v>
      </c>
      <c r="D17" s="78" t="s">
        <v>177</v>
      </c>
      <c r="E17" s="45" t="str">
        <f t="shared" si="1"/>
        <v>W5</v>
      </c>
      <c r="F17" s="79"/>
      <c r="G17" s="418">
        <v>80</v>
      </c>
      <c r="H17" s="418">
        <v>120</v>
      </c>
      <c r="I17" s="543">
        <f>SUMIF('Kalk UHR KiGa Äuss.Stockweg'!$F$8:$F$87,'Leistungswerte UHR Kigas'!$C17,'Kalk UHR KiGa Äuss.Stockweg'!$P$8:$P$87)+SUMIF('Kalk UHR KiGa Bajuwarenring'!$F$8:$F$83,'Leistungswerte UHR Kigas'!$C17,'Kalk UHR KiGa Bajuwarenring'!$P$8:$P$83)</f>
        <v>0</v>
      </c>
    </row>
    <row r="18" spans="1:9" ht="42" customHeight="1" thickBot="1" x14ac:dyDescent="0.3">
      <c r="A18" s="320" t="s">
        <v>187</v>
      </c>
      <c r="B18" s="45" t="s">
        <v>61</v>
      </c>
      <c r="C18" s="45" t="str">
        <f t="shared" si="0"/>
        <v>L1-W5</v>
      </c>
      <c r="D18" s="78" t="s">
        <v>548</v>
      </c>
      <c r="E18" s="45" t="str">
        <f t="shared" si="1"/>
        <v>W5</v>
      </c>
      <c r="F18" s="79"/>
      <c r="G18" s="418">
        <v>120</v>
      </c>
      <c r="H18" s="418">
        <v>220</v>
      </c>
      <c r="I18" s="543">
        <f>SUMIF('Kalk UHR KiGa Äuss.Stockweg'!$F$8:$F$87,'Leistungswerte UHR Kigas'!$C18,'Kalk UHR KiGa Äuss.Stockweg'!$P$8:$P$87)+SUMIF('Kalk UHR KiGa Bajuwarenring'!$F$8:$F$83,'Leistungswerte UHR Kigas'!$C18,'Kalk UHR KiGa Bajuwarenring'!$P$8:$P$83)</f>
        <v>0</v>
      </c>
    </row>
    <row r="19" spans="1:9" ht="42" customHeight="1" thickBot="1" x14ac:dyDescent="0.3">
      <c r="A19" s="320" t="s">
        <v>187</v>
      </c>
      <c r="B19" s="45" t="s">
        <v>30</v>
      </c>
      <c r="C19" s="45" t="str">
        <f t="shared" si="0"/>
        <v>L1-W1</v>
      </c>
      <c r="D19" s="78" t="s">
        <v>548</v>
      </c>
      <c r="E19" s="45" t="str">
        <f t="shared" si="1"/>
        <v>W1</v>
      </c>
      <c r="F19" s="79"/>
      <c r="G19" s="418">
        <v>80</v>
      </c>
      <c r="H19" s="418">
        <v>180</v>
      </c>
      <c r="I19" s="543">
        <f>SUMIF('Kalk UHR KiGa Äuss.Stockweg'!$F$8:$F$87,'Leistungswerte UHR Kigas'!$C19,'Kalk UHR KiGa Äuss.Stockweg'!$P$8:$P$87)+SUMIF('Kalk UHR KiGa Bajuwarenring'!$F$8:$F$83,'Leistungswerte UHR Kigas'!$C19,'Kalk UHR KiGa Bajuwarenring'!$P$8:$P$83)</f>
        <v>0</v>
      </c>
    </row>
    <row r="20" spans="1:9" ht="42" customHeight="1" thickBot="1" x14ac:dyDescent="0.3">
      <c r="A20" s="320" t="s">
        <v>187</v>
      </c>
      <c r="B20" s="45" t="s">
        <v>31</v>
      </c>
      <c r="C20" s="45" t="str">
        <f t="shared" ref="C20" si="6">CONCATENATE(A20,"-",B20)</f>
        <v>L1-M1</v>
      </c>
      <c r="D20" s="78" t="s">
        <v>548</v>
      </c>
      <c r="E20" s="45" t="str">
        <f t="shared" ref="E20" si="7">B20</f>
        <v>M1</v>
      </c>
      <c r="F20" s="79"/>
      <c r="G20" s="418">
        <v>120</v>
      </c>
      <c r="H20" s="418">
        <v>250</v>
      </c>
      <c r="I20" s="543">
        <f>SUMIF('Kalk UHR KiGa Äuss.Stockweg'!$F$8:$F$87,'Leistungswerte UHR Kigas'!$C20,'Kalk UHR KiGa Äuss.Stockweg'!$P$8:$P$87)+SUMIF('Kalk UHR KiGa Bajuwarenring'!$F$8:$F$83,'Leistungswerte UHR Kigas'!$C20,'Kalk UHR KiGa Bajuwarenring'!$P$8:$P$83)</f>
        <v>0</v>
      </c>
    </row>
    <row r="21" spans="1:9" ht="42" customHeight="1" thickBot="1" x14ac:dyDescent="0.3">
      <c r="A21" s="320" t="s">
        <v>188</v>
      </c>
      <c r="B21" s="45" t="s">
        <v>61</v>
      </c>
      <c r="C21" s="45" t="str">
        <f t="shared" si="0"/>
        <v>S1-W5</v>
      </c>
      <c r="D21" s="78" t="s">
        <v>178</v>
      </c>
      <c r="E21" s="45" t="str">
        <f t="shared" si="1"/>
        <v>W5</v>
      </c>
      <c r="F21" s="79"/>
      <c r="G21" s="418">
        <v>30</v>
      </c>
      <c r="H21" s="418">
        <v>80</v>
      </c>
      <c r="I21" s="543">
        <f>SUMIF('Kalk UHR KiGa Äuss.Stockweg'!$F$8:$F$87,'Leistungswerte UHR Kigas'!$C21,'Kalk UHR KiGa Äuss.Stockweg'!$P$8:$P$87)+SUMIF('Kalk UHR KiGa Bajuwarenring'!$F$8:$F$83,'Leistungswerte UHR Kigas'!$C21,'Kalk UHR KiGa Bajuwarenring'!$P$8:$P$83)</f>
        <v>0</v>
      </c>
    </row>
    <row r="22" spans="1:9" ht="42" customHeight="1" x14ac:dyDescent="0.25">
      <c r="A22" s="320" t="s">
        <v>16</v>
      </c>
      <c r="B22" s="45" t="s">
        <v>68</v>
      </c>
      <c r="C22" s="45" t="str">
        <f t="shared" si="0"/>
        <v>Z-kR</v>
      </c>
      <c r="D22" s="78" t="s">
        <v>235</v>
      </c>
      <c r="E22" s="45" t="str">
        <f t="shared" si="1"/>
        <v>kR</v>
      </c>
      <c r="F22" s="319"/>
      <c r="G22" s="319"/>
      <c r="H22" s="319"/>
      <c r="I22" s="319"/>
    </row>
    <row r="23" spans="1:9" ht="22.8" customHeight="1" x14ac:dyDescent="0.25">
      <c r="H23" s="548" t="s">
        <v>625</v>
      </c>
      <c r="I23" s="549">
        <f>SUM(I6:I22)</f>
        <v>0</v>
      </c>
    </row>
  </sheetData>
  <sheetProtection selectLockedCells="1"/>
  <mergeCells count="2">
    <mergeCell ref="A4:F4"/>
    <mergeCell ref="A3:H3"/>
  </mergeCells>
  <phoneticPr fontId="48" type="noConversion"/>
  <pageMargins left="0.70866141732283472" right="0.70866141732283472" top="0.78740157480314965" bottom="0.78740157480314965" header="0.31496062992125984" footer="0.31496062992125984"/>
  <pageSetup paperSize="9" scale="45" orientation="portrait" horizontalDpi="4294967293" verticalDpi="300" r:id="rId1"/>
  <headerFooter>
    <oddHeader>&amp;CAusschreibung Reinigung Gemeinde Oberhaching 2026</oddHeader>
    <oddFooter>Seite &amp;P von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07526D-4E9F-46F6-A9CB-95B1810CCA6A}">
  <sheetPr>
    <tabColor theme="7" tint="0.59999389629810485"/>
  </sheetPr>
  <dimension ref="A1:I20"/>
  <sheetViews>
    <sheetView zoomScale="70" zoomScaleNormal="70" zoomScalePageLayoutView="60" workbookViewId="0">
      <selection activeCell="H1" sqref="H1"/>
    </sheetView>
  </sheetViews>
  <sheetFormatPr baseColWidth="10" defaultColWidth="11.44140625" defaultRowHeight="13.2" x14ac:dyDescent="0.25"/>
  <cols>
    <col min="1" max="1" width="17.88671875" style="9" customWidth="1"/>
    <col min="2" max="2" width="15.44140625" style="9" customWidth="1"/>
    <col min="3" max="3" width="19.88671875" style="9" customWidth="1"/>
    <col min="4" max="4" width="51.109375" style="9" customWidth="1"/>
    <col min="5" max="5" width="15.33203125" style="9" customWidth="1"/>
    <col min="6" max="6" width="19.44140625" style="9" customWidth="1"/>
    <col min="7" max="7" width="17.5546875" style="9" customWidth="1"/>
    <col min="8" max="8" width="17.33203125" style="9" customWidth="1"/>
    <col min="9" max="9" width="16.109375" style="9" customWidth="1"/>
    <col min="10" max="16384" width="11.44140625" style="9"/>
  </cols>
  <sheetData>
    <row r="1" spans="1:9" ht="36.75" customHeight="1" x14ac:dyDescent="0.25">
      <c r="A1" s="76" t="s">
        <v>3</v>
      </c>
      <c r="B1" s="438">
        <f>Basisdaten!E5</f>
        <v>0</v>
      </c>
      <c r="C1" s="324"/>
      <c r="D1" s="76"/>
      <c r="E1" s="297" t="s">
        <v>1</v>
      </c>
      <c r="F1" s="296">
        <f>Basisdaten!E3</f>
        <v>0</v>
      </c>
      <c r="G1" s="296"/>
      <c r="H1" s="296"/>
    </row>
    <row r="2" spans="1:9" ht="24.6" customHeight="1" x14ac:dyDescent="0.25"/>
    <row r="3" spans="1:9" ht="24.75" customHeight="1" x14ac:dyDescent="0.25">
      <c r="A3" s="586" t="s">
        <v>637</v>
      </c>
      <c r="B3" s="586"/>
      <c r="C3" s="586"/>
      <c r="D3" s="586"/>
      <c r="E3" s="586"/>
      <c r="F3" s="586"/>
      <c r="G3" s="586"/>
      <c r="H3" s="586"/>
      <c r="I3" s="542"/>
    </row>
    <row r="4" spans="1:9" ht="39" customHeight="1" thickBot="1" x14ac:dyDescent="0.3">
      <c r="A4" s="592" t="s">
        <v>95</v>
      </c>
      <c r="B4" s="592"/>
      <c r="C4" s="592"/>
      <c r="D4" s="592"/>
      <c r="E4" s="592"/>
      <c r="F4" s="592"/>
      <c r="G4" s="592"/>
      <c r="H4" s="592"/>
    </row>
    <row r="5" spans="1:9" ht="45" customHeight="1" thickBot="1" x14ac:dyDescent="0.3">
      <c r="A5" s="77" t="s">
        <v>57</v>
      </c>
      <c r="B5" s="77" t="s">
        <v>59</v>
      </c>
      <c r="C5" s="77" t="s">
        <v>222</v>
      </c>
      <c r="D5" s="77" t="s">
        <v>58</v>
      </c>
      <c r="E5" s="77" t="s">
        <v>59</v>
      </c>
      <c r="F5" s="77" t="s">
        <v>60</v>
      </c>
      <c r="G5" s="417" t="s">
        <v>450</v>
      </c>
      <c r="H5" s="417" t="s">
        <v>451</v>
      </c>
      <c r="I5" s="417" t="s">
        <v>624</v>
      </c>
    </row>
    <row r="6" spans="1:9" ht="42" customHeight="1" thickBot="1" x14ac:dyDescent="0.3">
      <c r="A6" s="320" t="s">
        <v>180</v>
      </c>
      <c r="B6" s="45" t="s">
        <v>549</v>
      </c>
      <c r="C6" s="45" t="str">
        <f t="shared" ref="C6:C17" si="0">CONCATENATE(A6,"-",B6)</f>
        <v>A1-J0,5</v>
      </c>
      <c r="D6" s="78" t="s">
        <v>614</v>
      </c>
      <c r="E6" s="45" t="str">
        <f t="shared" ref="E6:E18" si="1">B6</f>
        <v>J0,5</v>
      </c>
      <c r="F6" s="79"/>
      <c r="G6" s="541">
        <v>10</v>
      </c>
      <c r="H6" s="541">
        <v>22</v>
      </c>
      <c r="I6" s="543">
        <f>SUMIF('Kalk GR KiGa Äuss.Stockweg'!$G$8:$G$87,'Leistungswerte GR Kigas'!$C6,'Kalk GR KiGa Äuss.Stockweg'!$Q$8:$Q$87)+SUMIF('Kalk GR KiGa Bajuwarenring'!$G$8:$G$83,'Leistungswerte GR Kigas'!$C6,'Kalk GR KiGa Bajuwarenring'!$Q$8:$Q$83)</f>
        <v>0</v>
      </c>
    </row>
    <row r="7" spans="1:9" ht="42" customHeight="1" thickBot="1" x14ac:dyDescent="0.3">
      <c r="A7" s="320" t="s">
        <v>181</v>
      </c>
      <c r="B7" s="45" t="s">
        <v>549</v>
      </c>
      <c r="C7" s="45" t="str">
        <f t="shared" si="0"/>
        <v>B1-J0,5</v>
      </c>
      <c r="D7" s="78" t="s">
        <v>172</v>
      </c>
      <c r="E7" s="45" t="str">
        <f>B7</f>
        <v>J0,5</v>
      </c>
      <c r="F7" s="79"/>
      <c r="G7" s="541">
        <v>10</v>
      </c>
      <c r="H7" s="541">
        <v>18</v>
      </c>
      <c r="I7" s="543">
        <f>SUMIF('Kalk GR KiGa Äuss.Stockweg'!$G$8:$G$87,'Leistungswerte GR Kigas'!$C7,'Kalk GR KiGa Äuss.Stockweg'!$Q$8:$Q$87)+SUMIF('Kalk GR KiGa Bajuwarenring'!$G$8:$G$83,'Leistungswerte GR Kigas'!$C7,'Kalk GR KiGa Bajuwarenring'!$Q$8:$Q$83)</f>
        <v>0</v>
      </c>
    </row>
    <row r="8" spans="1:9" ht="42" customHeight="1" thickBot="1" x14ac:dyDescent="0.3">
      <c r="A8" s="320" t="s">
        <v>182</v>
      </c>
      <c r="B8" s="45" t="s">
        <v>549</v>
      </c>
      <c r="C8" s="45" t="str">
        <f t="shared" si="0"/>
        <v>E1-J0,5</v>
      </c>
      <c r="D8" s="78" t="s">
        <v>615</v>
      </c>
      <c r="E8" s="45" t="str">
        <f t="shared" si="1"/>
        <v>J0,5</v>
      </c>
      <c r="F8" s="79"/>
      <c r="G8" s="541">
        <v>20</v>
      </c>
      <c r="H8" s="541">
        <v>35</v>
      </c>
      <c r="I8" s="543">
        <f>SUMIF('Kalk GR KiGa Äuss.Stockweg'!$G$8:$G$87,'Leistungswerte GR Kigas'!$C8,'Kalk GR KiGa Äuss.Stockweg'!$Q$8:$Q$87)+SUMIF('Kalk GR KiGa Bajuwarenring'!$G$8:$G$83,'Leistungswerte GR Kigas'!$C8,'Kalk GR KiGa Bajuwarenring'!$Q$8:$Q$83)</f>
        <v>0</v>
      </c>
    </row>
    <row r="9" spans="1:9" ht="42" customHeight="1" thickBot="1" x14ac:dyDescent="0.3">
      <c r="A9" s="320" t="s">
        <v>453</v>
      </c>
      <c r="B9" s="45" t="s">
        <v>549</v>
      </c>
      <c r="C9" s="45" t="str">
        <f t="shared" si="0"/>
        <v>E2-J0,5</v>
      </c>
      <c r="D9" s="78" t="s">
        <v>452</v>
      </c>
      <c r="E9" s="45" t="str">
        <f t="shared" si="1"/>
        <v>J0,5</v>
      </c>
      <c r="F9" s="79"/>
      <c r="G9" s="541">
        <v>6</v>
      </c>
      <c r="H9" s="541">
        <v>15</v>
      </c>
      <c r="I9" s="543">
        <f>SUMIF('Kalk GR KiGa Äuss.Stockweg'!$G$8:$G$87,'Leistungswerte GR Kigas'!$C9,'Kalk GR KiGa Äuss.Stockweg'!$Q$8:$Q$87)+SUMIF('Kalk GR KiGa Bajuwarenring'!$G$8:$G$83,'Leistungswerte GR Kigas'!$C9,'Kalk GR KiGa Bajuwarenring'!$Q$8:$Q$83)</f>
        <v>0</v>
      </c>
    </row>
    <row r="10" spans="1:9" ht="42" customHeight="1" thickBot="1" x14ac:dyDescent="0.3">
      <c r="A10" s="321" t="s">
        <v>183</v>
      </c>
      <c r="B10" s="45" t="s">
        <v>549</v>
      </c>
      <c r="C10" s="45" t="str">
        <f t="shared" si="0"/>
        <v>F1-J0,5</v>
      </c>
      <c r="D10" s="78" t="s">
        <v>173</v>
      </c>
      <c r="E10" s="45" t="str">
        <f>B10</f>
        <v>J0,5</v>
      </c>
      <c r="F10" s="79"/>
      <c r="G10" s="541">
        <v>8</v>
      </c>
      <c r="H10" s="541">
        <v>35</v>
      </c>
      <c r="I10" s="543">
        <f>SUMIF('Kalk GR KiGa Äuss.Stockweg'!$G$8:$G$87,'Leistungswerte GR Kigas'!$C10,'Kalk GR KiGa Äuss.Stockweg'!$Q$8:$Q$87)+SUMIF('Kalk GR KiGa Bajuwarenring'!$G$8:$G$83,'Leistungswerte GR Kigas'!$C10,'Kalk GR KiGa Bajuwarenring'!$Q$8:$Q$83)</f>
        <v>0</v>
      </c>
    </row>
    <row r="11" spans="1:9" ht="42" customHeight="1" thickBot="1" x14ac:dyDescent="0.3">
      <c r="A11" s="320" t="s">
        <v>184</v>
      </c>
      <c r="B11" s="45" t="s">
        <v>549</v>
      </c>
      <c r="C11" s="45" t="str">
        <f t="shared" si="0"/>
        <v>F3-J0,5</v>
      </c>
      <c r="D11" s="78" t="s">
        <v>174</v>
      </c>
      <c r="E11" s="45" t="str">
        <f t="shared" si="1"/>
        <v>J0,5</v>
      </c>
      <c r="F11" s="79"/>
      <c r="G11" s="541">
        <v>8</v>
      </c>
      <c r="H11" s="541">
        <v>15</v>
      </c>
      <c r="I11" s="543">
        <f>SUMIF('Kalk GR KiGa Äuss.Stockweg'!$G$8:$G$87,'Leistungswerte GR Kigas'!$C11,'Kalk GR KiGa Äuss.Stockweg'!$Q$8:$Q$87)+SUMIF('Kalk GR KiGa Bajuwarenring'!$G$8:$G$83,'Leistungswerte GR Kigas'!$C11,'Kalk GR KiGa Bajuwarenring'!$Q$8:$Q$83)</f>
        <v>0</v>
      </c>
    </row>
    <row r="12" spans="1:9" ht="42" customHeight="1" thickBot="1" x14ac:dyDescent="0.3">
      <c r="A12" s="320" t="s">
        <v>185</v>
      </c>
      <c r="B12" s="45" t="s">
        <v>549</v>
      </c>
      <c r="C12" s="45" t="str">
        <f t="shared" si="0"/>
        <v>G1-J0,5</v>
      </c>
      <c r="D12" s="78" t="s">
        <v>175</v>
      </c>
      <c r="E12" s="45" t="str">
        <f>B12</f>
        <v>J0,5</v>
      </c>
      <c r="F12" s="79"/>
      <c r="G12" s="541">
        <v>10</v>
      </c>
      <c r="H12" s="541">
        <v>25</v>
      </c>
      <c r="I12" s="543">
        <f>SUMIF('Kalk GR KiGa Äuss.Stockweg'!$G$8:$G$87,'Leistungswerte GR Kigas'!$C12,'Kalk GR KiGa Äuss.Stockweg'!$Q$8:$Q$87)+SUMIF('Kalk GR KiGa Bajuwarenring'!$G$8:$G$83,'Leistungswerte GR Kigas'!$C12,'Kalk GR KiGa Bajuwarenring'!$Q$8:$Q$83)</f>
        <v>0</v>
      </c>
    </row>
    <row r="13" spans="1:9" ht="42" customHeight="1" thickBot="1" x14ac:dyDescent="0.3">
      <c r="A13" s="320" t="s">
        <v>186</v>
      </c>
      <c r="B13" s="45" t="s">
        <v>549</v>
      </c>
      <c r="C13" s="45" t="str">
        <f t="shared" si="0"/>
        <v>H1-J0,5</v>
      </c>
      <c r="D13" s="78" t="s">
        <v>176</v>
      </c>
      <c r="E13" s="45" t="str">
        <f t="shared" si="1"/>
        <v>J0,5</v>
      </c>
      <c r="F13" s="79"/>
      <c r="G13" s="541">
        <v>8</v>
      </c>
      <c r="H13" s="541">
        <v>20</v>
      </c>
      <c r="I13" s="543">
        <f>SUMIF('Kalk GR KiGa Äuss.Stockweg'!$G$8:$G$87,'Leistungswerte GR Kigas'!$C13,'Kalk GR KiGa Äuss.Stockweg'!$Q$8:$Q$87)+SUMIF('Kalk GR KiGa Bajuwarenring'!$G$8:$G$83,'Leistungswerte GR Kigas'!$C13,'Kalk GR KiGa Bajuwarenring'!$Q$8:$Q$83)</f>
        <v>0</v>
      </c>
    </row>
    <row r="14" spans="1:9" ht="42" customHeight="1" thickBot="1" x14ac:dyDescent="0.3">
      <c r="A14" s="320" t="s">
        <v>171</v>
      </c>
      <c r="B14" s="45" t="s">
        <v>54</v>
      </c>
      <c r="C14" s="45" t="str">
        <f t="shared" si="0"/>
        <v>K1-J1</v>
      </c>
      <c r="D14" s="78" t="s">
        <v>177</v>
      </c>
      <c r="E14" s="45" t="str">
        <f t="shared" si="1"/>
        <v>J1</v>
      </c>
      <c r="F14" s="79"/>
      <c r="G14" s="541">
        <v>8</v>
      </c>
      <c r="H14" s="541">
        <v>18</v>
      </c>
      <c r="I14" s="543">
        <f>SUMIF('Kalk GR KiGa Äuss.Stockweg'!$G$8:$G$87,'Leistungswerte GR Kigas'!$C14,'Kalk GR KiGa Äuss.Stockweg'!$Q$8:$Q$87)+SUMIF('Kalk GR KiGa Bajuwarenring'!$G$8:$G$83,'Leistungswerte GR Kigas'!$C14,'Kalk GR KiGa Bajuwarenring'!$Q$8:$Q$83)</f>
        <v>0</v>
      </c>
    </row>
    <row r="15" spans="1:9" ht="42" customHeight="1" thickBot="1" x14ac:dyDescent="0.3">
      <c r="A15" s="320" t="s">
        <v>187</v>
      </c>
      <c r="B15" s="45" t="s">
        <v>549</v>
      </c>
      <c r="C15" s="45" t="str">
        <f t="shared" si="0"/>
        <v>L1-J0,5</v>
      </c>
      <c r="D15" s="78" t="s">
        <v>163</v>
      </c>
      <c r="E15" s="45" t="str">
        <f t="shared" si="1"/>
        <v>J0,5</v>
      </c>
      <c r="F15" s="79"/>
      <c r="G15" s="541">
        <v>10</v>
      </c>
      <c r="H15" s="541">
        <v>15</v>
      </c>
      <c r="I15" s="543">
        <f>SUMIF('Kalk GR KiGa Äuss.Stockweg'!$G$8:$G$87,'Leistungswerte GR Kigas'!$C15,'Kalk GR KiGa Äuss.Stockweg'!$Q$8:$Q$87)+SUMIF('Kalk GR KiGa Bajuwarenring'!$G$8:$G$83,'Leistungswerte GR Kigas'!$C15,'Kalk GR KiGa Bajuwarenring'!$Q$8:$Q$83)</f>
        <v>0</v>
      </c>
    </row>
    <row r="16" spans="1:9" ht="31.8" customHeight="1" thickBot="1" x14ac:dyDescent="0.3">
      <c r="A16" s="320" t="s">
        <v>187</v>
      </c>
      <c r="B16" s="45" t="s">
        <v>68</v>
      </c>
      <c r="C16" s="45" t="str">
        <f t="shared" ref="C16" si="2">CONCATENATE(A16,"-",B16)</f>
        <v>L1-kR</v>
      </c>
      <c r="D16" s="78" t="s">
        <v>163</v>
      </c>
      <c r="E16" s="45" t="str">
        <f t="shared" ref="E16" si="3">B16</f>
        <v>kR</v>
      </c>
      <c r="F16" s="319"/>
      <c r="G16" s="319"/>
      <c r="H16" s="319"/>
      <c r="I16" s="551"/>
    </row>
    <row r="17" spans="1:9" ht="42" customHeight="1" thickBot="1" x14ac:dyDescent="0.3">
      <c r="A17" s="320" t="s">
        <v>188</v>
      </c>
      <c r="B17" s="45" t="s">
        <v>54</v>
      </c>
      <c r="C17" s="45" t="str">
        <f t="shared" si="0"/>
        <v>S1-J1</v>
      </c>
      <c r="D17" s="78" t="s">
        <v>178</v>
      </c>
      <c r="E17" s="45" t="str">
        <f t="shared" si="1"/>
        <v>J1</v>
      </c>
      <c r="F17" s="79"/>
      <c r="G17" s="541">
        <v>4</v>
      </c>
      <c r="H17" s="541">
        <v>12</v>
      </c>
      <c r="I17" s="543">
        <f>SUMIF('Kalk GR KiGa Äuss.Stockweg'!$G$8:$G$87,'Leistungswerte GR Kigas'!$C17,'Kalk GR KiGa Äuss.Stockweg'!$Q$8:$Q$87)+SUMIF('Kalk GR KiGa Bajuwarenring'!$G$8:$G$83,'Leistungswerte GR Kigas'!$C17,'Kalk GR KiGa Bajuwarenring'!$Q$8:$Q$83)</f>
        <v>0</v>
      </c>
    </row>
    <row r="18" spans="1:9" ht="42" customHeight="1" x14ac:dyDescent="0.25">
      <c r="A18" s="320" t="s">
        <v>16</v>
      </c>
      <c r="B18" s="45" t="s">
        <v>68</v>
      </c>
      <c r="C18" s="45" t="str">
        <f>CONCATENATE(A18,"--",B18)</f>
        <v>Z--kR</v>
      </c>
      <c r="D18" s="78" t="s">
        <v>566</v>
      </c>
      <c r="E18" s="45" t="str">
        <f t="shared" si="1"/>
        <v>kR</v>
      </c>
      <c r="F18" s="319"/>
      <c r="G18" s="319"/>
      <c r="H18" s="319"/>
      <c r="I18" s="543">
        <f>SUMIF('Kalk GR KiGa Äuss.Stockweg'!$G$8:$G$87,'Leistungswerte GR Kigas'!$C18,'Kalk GR KiGa Äuss.Stockweg'!$Q$8:$Q$87)+SUMIF('Kalk GR KiGa Bajuwarenring'!$G$8:$G$83,'Leistungswerte GR Kigas'!$C18,'Kalk GR KiGa Bajuwarenring'!$Q$8:$Q$83)</f>
        <v>0</v>
      </c>
    </row>
    <row r="20" spans="1:9" ht="21.6" customHeight="1" x14ac:dyDescent="0.25">
      <c r="H20" s="544" t="s">
        <v>625</v>
      </c>
      <c r="I20" s="545">
        <f>SUM(I6:I19)</f>
        <v>0</v>
      </c>
    </row>
  </sheetData>
  <sheetProtection selectLockedCells="1"/>
  <mergeCells count="2">
    <mergeCell ref="A3:H3"/>
    <mergeCell ref="A4:H4"/>
  </mergeCells>
  <phoneticPr fontId="48" type="noConversion"/>
  <pageMargins left="0.70866141732283472" right="0.70866141732283472" top="0.78740157480314965" bottom="0.78740157480314965" header="0.31496062992125984" footer="0.31496062992125984"/>
  <pageSetup paperSize="9" scale="44" orientation="portrait" horizontalDpi="4294967293" verticalDpi="300" r:id="rId1"/>
  <headerFooter>
    <oddHeader>&amp;CAusschreibung Reinigung Gemeinde Oberhaching 2026</oddHeader>
    <oddFooter>Seite &amp;P von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D2BD9-0CE4-49B6-A41F-37B118A0B4F0}">
  <sheetPr codeName="Tabelle10"/>
  <dimension ref="A1:T80"/>
  <sheetViews>
    <sheetView zoomScale="80" zoomScaleNormal="80" zoomScaleSheetLayoutView="80" zoomScalePageLayoutView="60" workbookViewId="0">
      <selection activeCell="B4" sqref="B4"/>
    </sheetView>
  </sheetViews>
  <sheetFormatPr baseColWidth="10" defaultRowHeight="13.2" x14ac:dyDescent="0.25"/>
  <cols>
    <col min="1" max="1" width="17.5546875" style="9" customWidth="1"/>
    <col min="2" max="2" width="44.77734375" style="9" customWidth="1"/>
    <col min="3" max="3" width="10.44140625" style="9" customWidth="1"/>
    <col min="4" max="4" width="14.77734375" style="9" customWidth="1"/>
    <col min="5" max="5" width="1" style="9" customWidth="1"/>
    <col min="6" max="6" width="13.21875" style="9" customWidth="1"/>
    <col min="7" max="7" width="1.21875" style="9" customWidth="1"/>
    <col min="8" max="8" width="10.44140625" style="9" customWidth="1"/>
    <col min="9" max="9" width="14.21875" style="9" customWidth="1"/>
    <col min="10" max="10" width="1.33203125" style="9" customWidth="1"/>
    <col min="11" max="11" width="13.21875" style="9" customWidth="1"/>
    <col min="12" max="12" width="1.109375" style="9" customWidth="1"/>
    <col min="13" max="13" width="10.44140625" style="9" customWidth="1"/>
    <col min="14" max="14" width="13.44140625" style="9" customWidth="1"/>
    <col min="15" max="15" width="1.109375" style="9" customWidth="1"/>
    <col min="16" max="16" width="13.21875" style="9" customWidth="1"/>
    <col min="17" max="17" width="1" style="9" customWidth="1"/>
    <col min="18" max="263" width="11.5546875" style="9"/>
    <col min="264" max="264" width="29.5546875" style="9" customWidth="1"/>
    <col min="265" max="265" width="29" style="9" customWidth="1"/>
    <col min="266" max="266" width="11.5546875" style="9"/>
    <col min="267" max="267" width="12.77734375" style="9" customWidth="1"/>
    <col min="268" max="268" width="13.21875" style="9" customWidth="1"/>
    <col min="269" max="269" width="1.5546875" style="9" customWidth="1"/>
    <col min="270" max="519" width="11.5546875" style="9"/>
    <col min="520" max="520" width="29.5546875" style="9" customWidth="1"/>
    <col min="521" max="521" width="29" style="9" customWidth="1"/>
    <col min="522" max="522" width="11.5546875" style="9"/>
    <col min="523" max="523" width="12.77734375" style="9" customWidth="1"/>
    <col min="524" max="524" width="13.21875" style="9" customWidth="1"/>
    <col min="525" max="525" width="1.5546875" style="9" customWidth="1"/>
    <col min="526" max="775" width="11.5546875" style="9"/>
    <col min="776" max="776" width="29.5546875" style="9" customWidth="1"/>
    <col min="777" max="777" width="29" style="9" customWidth="1"/>
    <col min="778" max="778" width="11.5546875" style="9"/>
    <col min="779" max="779" width="12.77734375" style="9" customWidth="1"/>
    <col min="780" max="780" width="13.21875" style="9" customWidth="1"/>
    <col min="781" max="781" width="1.5546875" style="9" customWidth="1"/>
    <col min="782" max="1031" width="11.5546875" style="9"/>
    <col min="1032" max="1032" width="29.5546875" style="9" customWidth="1"/>
    <col min="1033" max="1033" width="29" style="9" customWidth="1"/>
    <col min="1034" max="1034" width="11.5546875" style="9"/>
    <col min="1035" max="1035" width="12.77734375" style="9" customWidth="1"/>
    <col min="1036" max="1036" width="13.21875" style="9" customWidth="1"/>
    <col min="1037" max="1037" width="1.5546875" style="9" customWidth="1"/>
    <col min="1038" max="1287" width="11.5546875" style="9"/>
    <col min="1288" max="1288" width="29.5546875" style="9" customWidth="1"/>
    <col min="1289" max="1289" width="29" style="9" customWidth="1"/>
    <col min="1290" max="1290" width="11.5546875" style="9"/>
    <col min="1291" max="1291" width="12.77734375" style="9" customWidth="1"/>
    <col min="1292" max="1292" width="13.21875" style="9" customWidth="1"/>
    <col min="1293" max="1293" width="1.5546875" style="9" customWidth="1"/>
    <col min="1294" max="1543" width="11.5546875" style="9"/>
    <col min="1544" max="1544" width="29.5546875" style="9" customWidth="1"/>
    <col min="1545" max="1545" width="29" style="9" customWidth="1"/>
    <col min="1546" max="1546" width="11.5546875" style="9"/>
    <col min="1547" max="1547" width="12.77734375" style="9" customWidth="1"/>
    <col min="1548" max="1548" width="13.21875" style="9" customWidth="1"/>
    <col min="1549" max="1549" width="1.5546875" style="9" customWidth="1"/>
    <col min="1550" max="1799" width="11.5546875" style="9"/>
    <col min="1800" max="1800" width="29.5546875" style="9" customWidth="1"/>
    <col min="1801" max="1801" width="29" style="9" customWidth="1"/>
    <col min="1802" max="1802" width="11.5546875" style="9"/>
    <col min="1803" max="1803" width="12.77734375" style="9" customWidth="1"/>
    <col min="1804" max="1804" width="13.21875" style="9" customWidth="1"/>
    <col min="1805" max="1805" width="1.5546875" style="9" customWidth="1"/>
    <col min="1806" max="2055" width="11.5546875" style="9"/>
    <col min="2056" max="2056" width="29.5546875" style="9" customWidth="1"/>
    <col min="2057" max="2057" width="29" style="9" customWidth="1"/>
    <col min="2058" max="2058" width="11.5546875" style="9"/>
    <col min="2059" max="2059" width="12.77734375" style="9" customWidth="1"/>
    <col min="2060" max="2060" width="13.21875" style="9" customWidth="1"/>
    <col min="2061" max="2061" width="1.5546875" style="9" customWidth="1"/>
    <col min="2062" max="2311" width="11.5546875" style="9"/>
    <col min="2312" max="2312" width="29.5546875" style="9" customWidth="1"/>
    <col min="2313" max="2313" width="29" style="9" customWidth="1"/>
    <col min="2314" max="2314" width="11.5546875" style="9"/>
    <col min="2315" max="2315" width="12.77734375" style="9" customWidth="1"/>
    <col min="2316" max="2316" width="13.21875" style="9" customWidth="1"/>
    <col min="2317" max="2317" width="1.5546875" style="9" customWidth="1"/>
    <col min="2318" max="2567" width="11.5546875" style="9"/>
    <col min="2568" max="2568" width="29.5546875" style="9" customWidth="1"/>
    <col min="2569" max="2569" width="29" style="9" customWidth="1"/>
    <col min="2570" max="2570" width="11.5546875" style="9"/>
    <col min="2571" max="2571" width="12.77734375" style="9" customWidth="1"/>
    <col min="2572" max="2572" width="13.21875" style="9" customWidth="1"/>
    <col min="2573" max="2573" width="1.5546875" style="9" customWidth="1"/>
    <col min="2574" max="2823" width="11.5546875" style="9"/>
    <col min="2824" max="2824" width="29.5546875" style="9" customWidth="1"/>
    <col min="2825" max="2825" width="29" style="9" customWidth="1"/>
    <col min="2826" max="2826" width="11.5546875" style="9"/>
    <col min="2827" max="2827" width="12.77734375" style="9" customWidth="1"/>
    <col min="2828" max="2828" width="13.21875" style="9" customWidth="1"/>
    <col min="2829" max="2829" width="1.5546875" style="9" customWidth="1"/>
    <col min="2830" max="3079" width="11.5546875" style="9"/>
    <col min="3080" max="3080" width="29.5546875" style="9" customWidth="1"/>
    <col min="3081" max="3081" width="29" style="9" customWidth="1"/>
    <col min="3082" max="3082" width="11.5546875" style="9"/>
    <col min="3083" max="3083" width="12.77734375" style="9" customWidth="1"/>
    <col min="3084" max="3084" width="13.21875" style="9" customWidth="1"/>
    <col min="3085" max="3085" width="1.5546875" style="9" customWidth="1"/>
    <col min="3086" max="3335" width="11.5546875" style="9"/>
    <col min="3336" max="3336" width="29.5546875" style="9" customWidth="1"/>
    <col min="3337" max="3337" width="29" style="9" customWidth="1"/>
    <col min="3338" max="3338" width="11.5546875" style="9"/>
    <col min="3339" max="3339" width="12.77734375" style="9" customWidth="1"/>
    <col min="3340" max="3340" width="13.21875" style="9" customWidth="1"/>
    <col min="3341" max="3341" width="1.5546875" style="9" customWidth="1"/>
    <col min="3342" max="3591" width="11.5546875" style="9"/>
    <col min="3592" max="3592" width="29.5546875" style="9" customWidth="1"/>
    <col min="3593" max="3593" width="29" style="9" customWidth="1"/>
    <col min="3594" max="3594" width="11.5546875" style="9"/>
    <col min="3595" max="3595" width="12.77734375" style="9" customWidth="1"/>
    <col min="3596" max="3596" width="13.21875" style="9" customWidth="1"/>
    <col min="3597" max="3597" width="1.5546875" style="9" customWidth="1"/>
    <col min="3598" max="3847" width="11.5546875" style="9"/>
    <col min="3848" max="3848" width="29.5546875" style="9" customWidth="1"/>
    <col min="3849" max="3849" width="29" style="9" customWidth="1"/>
    <col min="3850" max="3850" width="11.5546875" style="9"/>
    <col min="3851" max="3851" width="12.77734375" style="9" customWidth="1"/>
    <col min="3852" max="3852" width="13.21875" style="9" customWidth="1"/>
    <col min="3853" max="3853" width="1.5546875" style="9" customWidth="1"/>
    <col min="3854" max="4103" width="11.5546875" style="9"/>
    <col min="4104" max="4104" width="29.5546875" style="9" customWidth="1"/>
    <col min="4105" max="4105" width="29" style="9" customWidth="1"/>
    <col min="4106" max="4106" width="11.5546875" style="9"/>
    <col min="4107" max="4107" width="12.77734375" style="9" customWidth="1"/>
    <col min="4108" max="4108" width="13.21875" style="9" customWidth="1"/>
    <col min="4109" max="4109" width="1.5546875" style="9" customWidth="1"/>
    <col min="4110" max="4359" width="11.5546875" style="9"/>
    <col min="4360" max="4360" width="29.5546875" style="9" customWidth="1"/>
    <col min="4361" max="4361" width="29" style="9" customWidth="1"/>
    <col min="4362" max="4362" width="11.5546875" style="9"/>
    <col min="4363" max="4363" width="12.77734375" style="9" customWidth="1"/>
    <col min="4364" max="4364" width="13.21875" style="9" customWidth="1"/>
    <col min="4365" max="4365" width="1.5546875" style="9" customWidth="1"/>
    <col min="4366" max="4615" width="11.5546875" style="9"/>
    <col min="4616" max="4616" width="29.5546875" style="9" customWidth="1"/>
    <col min="4617" max="4617" width="29" style="9" customWidth="1"/>
    <col min="4618" max="4618" width="11.5546875" style="9"/>
    <col min="4619" max="4619" width="12.77734375" style="9" customWidth="1"/>
    <col min="4620" max="4620" width="13.21875" style="9" customWidth="1"/>
    <col min="4621" max="4621" width="1.5546875" style="9" customWidth="1"/>
    <col min="4622" max="4871" width="11.5546875" style="9"/>
    <col min="4872" max="4872" width="29.5546875" style="9" customWidth="1"/>
    <col min="4873" max="4873" width="29" style="9" customWidth="1"/>
    <col min="4874" max="4874" width="11.5546875" style="9"/>
    <col min="4875" max="4875" width="12.77734375" style="9" customWidth="1"/>
    <col min="4876" max="4876" width="13.21875" style="9" customWidth="1"/>
    <col min="4877" max="4877" width="1.5546875" style="9" customWidth="1"/>
    <col min="4878" max="5127" width="11.5546875" style="9"/>
    <col min="5128" max="5128" width="29.5546875" style="9" customWidth="1"/>
    <col min="5129" max="5129" width="29" style="9" customWidth="1"/>
    <col min="5130" max="5130" width="11.5546875" style="9"/>
    <col min="5131" max="5131" width="12.77734375" style="9" customWidth="1"/>
    <col min="5132" max="5132" width="13.21875" style="9" customWidth="1"/>
    <col min="5133" max="5133" width="1.5546875" style="9" customWidth="1"/>
    <col min="5134" max="5383" width="11.5546875" style="9"/>
    <col min="5384" max="5384" width="29.5546875" style="9" customWidth="1"/>
    <col min="5385" max="5385" width="29" style="9" customWidth="1"/>
    <col min="5386" max="5386" width="11.5546875" style="9"/>
    <col min="5387" max="5387" width="12.77734375" style="9" customWidth="1"/>
    <col min="5388" max="5388" width="13.21875" style="9" customWidth="1"/>
    <col min="5389" max="5389" width="1.5546875" style="9" customWidth="1"/>
    <col min="5390" max="5639" width="11.5546875" style="9"/>
    <col min="5640" max="5640" width="29.5546875" style="9" customWidth="1"/>
    <col min="5641" max="5641" width="29" style="9" customWidth="1"/>
    <col min="5642" max="5642" width="11.5546875" style="9"/>
    <col min="5643" max="5643" width="12.77734375" style="9" customWidth="1"/>
    <col min="5644" max="5644" width="13.21875" style="9" customWidth="1"/>
    <col min="5645" max="5645" width="1.5546875" style="9" customWidth="1"/>
    <col min="5646" max="5895" width="11.5546875" style="9"/>
    <col min="5896" max="5896" width="29.5546875" style="9" customWidth="1"/>
    <col min="5897" max="5897" width="29" style="9" customWidth="1"/>
    <col min="5898" max="5898" width="11.5546875" style="9"/>
    <col min="5899" max="5899" width="12.77734375" style="9" customWidth="1"/>
    <col min="5900" max="5900" width="13.21875" style="9" customWidth="1"/>
    <col min="5901" max="5901" width="1.5546875" style="9" customWidth="1"/>
    <col min="5902" max="6151" width="11.5546875" style="9"/>
    <col min="6152" max="6152" width="29.5546875" style="9" customWidth="1"/>
    <col min="6153" max="6153" width="29" style="9" customWidth="1"/>
    <col min="6154" max="6154" width="11.5546875" style="9"/>
    <col min="6155" max="6155" width="12.77734375" style="9" customWidth="1"/>
    <col min="6156" max="6156" width="13.21875" style="9" customWidth="1"/>
    <col min="6157" max="6157" width="1.5546875" style="9" customWidth="1"/>
    <col min="6158" max="6407" width="11.5546875" style="9"/>
    <col min="6408" max="6408" width="29.5546875" style="9" customWidth="1"/>
    <col min="6409" max="6409" width="29" style="9" customWidth="1"/>
    <col min="6410" max="6410" width="11.5546875" style="9"/>
    <col min="6411" max="6411" width="12.77734375" style="9" customWidth="1"/>
    <col min="6412" max="6412" width="13.21875" style="9" customWidth="1"/>
    <col min="6413" max="6413" width="1.5546875" style="9" customWidth="1"/>
    <col min="6414" max="6663" width="11.5546875" style="9"/>
    <col min="6664" max="6664" width="29.5546875" style="9" customWidth="1"/>
    <col min="6665" max="6665" width="29" style="9" customWidth="1"/>
    <col min="6666" max="6666" width="11.5546875" style="9"/>
    <col min="6667" max="6667" width="12.77734375" style="9" customWidth="1"/>
    <col min="6668" max="6668" width="13.21875" style="9" customWidth="1"/>
    <col min="6669" max="6669" width="1.5546875" style="9" customWidth="1"/>
    <col min="6670" max="6919" width="11.5546875" style="9"/>
    <col min="6920" max="6920" width="29.5546875" style="9" customWidth="1"/>
    <col min="6921" max="6921" width="29" style="9" customWidth="1"/>
    <col min="6922" max="6922" width="11.5546875" style="9"/>
    <col min="6923" max="6923" width="12.77734375" style="9" customWidth="1"/>
    <col min="6924" max="6924" width="13.21875" style="9" customWidth="1"/>
    <col min="6925" max="6925" width="1.5546875" style="9" customWidth="1"/>
    <col min="6926" max="7175" width="11.5546875" style="9"/>
    <col min="7176" max="7176" width="29.5546875" style="9" customWidth="1"/>
    <col min="7177" max="7177" width="29" style="9" customWidth="1"/>
    <col min="7178" max="7178" width="11.5546875" style="9"/>
    <col min="7179" max="7179" width="12.77734375" style="9" customWidth="1"/>
    <col min="7180" max="7180" width="13.21875" style="9" customWidth="1"/>
    <col min="7181" max="7181" width="1.5546875" style="9" customWidth="1"/>
    <col min="7182" max="7431" width="11.5546875" style="9"/>
    <col min="7432" max="7432" width="29.5546875" style="9" customWidth="1"/>
    <col min="7433" max="7433" width="29" style="9" customWidth="1"/>
    <col min="7434" max="7434" width="11.5546875" style="9"/>
    <col min="7435" max="7435" width="12.77734375" style="9" customWidth="1"/>
    <col min="7436" max="7436" width="13.21875" style="9" customWidth="1"/>
    <col min="7437" max="7437" width="1.5546875" style="9" customWidth="1"/>
    <col min="7438" max="7687" width="11.5546875" style="9"/>
    <col min="7688" max="7688" width="29.5546875" style="9" customWidth="1"/>
    <col min="7689" max="7689" width="29" style="9" customWidth="1"/>
    <col min="7690" max="7690" width="11.5546875" style="9"/>
    <col min="7691" max="7691" width="12.77734375" style="9" customWidth="1"/>
    <col min="7692" max="7692" width="13.21875" style="9" customWidth="1"/>
    <col min="7693" max="7693" width="1.5546875" style="9" customWidth="1"/>
    <col min="7694" max="7943" width="11.5546875" style="9"/>
    <col min="7944" max="7944" width="29.5546875" style="9" customWidth="1"/>
    <col min="7945" max="7945" width="29" style="9" customWidth="1"/>
    <col min="7946" max="7946" width="11.5546875" style="9"/>
    <col min="7947" max="7947" width="12.77734375" style="9" customWidth="1"/>
    <col min="7948" max="7948" width="13.21875" style="9" customWidth="1"/>
    <col min="7949" max="7949" width="1.5546875" style="9" customWidth="1"/>
    <col min="7950" max="8199" width="11.5546875" style="9"/>
    <col min="8200" max="8200" width="29.5546875" style="9" customWidth="1"/>
    <col min="8201" max="8201" width="29" style="9" customWidth="1"/>
    <col min="8202" max="8202" width="11.5546875" style="9"/>
    <col min="8203" max="8203" width="12.77734375" style="9" customWidth="1"/>
    <col min="8204" max="8204" width="13.21875" style="9" customWidth="1"/>
    <col min="8205" max="8205" width="1.5546875" style="9" customWidth="1"/>
    <col min="8206" max="8455" width="11.5546875" style="9"/>
    <col min="8456" max="8456" width="29.5546875" style="9" customWidth="1"/>
    <col min="8457" max="8457" width="29" style="9" customWidth="1"/>
    <col min="8458" max="8458" width="11.5546875" style="9"/>
    <col min="8459" max="8459" width="12.77734375" style="9" customWidth="1"/>
    <col min="8460" max="8460" width="13.21875" style="9" customWidth="1"/>
    <col min="8461" max="8461" width="1.5546875" style="9" customWidth="1"/>
    <col min="8462" max="8711" width="11.5546875" style="9"/>
    <col min="8712" max="8712" width="29.5546875" style="9" customWidth="1"/>
    <col min="8713" max="8713" width="29" style="9" customWidth="1"/>
    <col min="8714" max="8714" width="11.5546875" style="9"/>
    <col min="8715" max="8715" width="12.77734375" style="9" customWidth="1"/>
    <col min="8716" max="8716" width="13.21875" style="9" customWidth="1"/>
    <col min="8717" max="8717" width="1.5546875" style="9" customWidth="1"/>
    <col min="8718" max="8967" width="11.5546875" style="9"/>
    <col min="8968" max="8968" width="29.5546875" style="9" customWidth="1"/>
    <col min="8969" max="8969" width="29" style="9" customWidth="1"/>
    <col min="8970" max="8970" width="11.5546875" style="9"/>
    <col min="8971" max="8971" width="12.77734375" style="9" customWidth="1"/>
    <col min="8972" max="8972" width="13.21875" style="9" customWidth="1"/>
    <col min="8973" max="8973" width="1.5546875" style="9" customWidth="1"/>
    <col min="8974" max="9223" width="11.5546875" style="9"/>
    <col min="9224" max="9224" width="29.5546875" style="9" customWidth="1"/>
    <col min="9225" max="9225" width="29" style="9" customWidth="1"/>
    <col min="9226" max="9226" width="11.5546875" style="9"/>
    <col min="9227" max="9227" width="12.77734375" style="9" customWidth="1"/>
    <col min="9228" max="9228" width="13.21875" style="9" customWidth="1"/>
    <col min="9229" max="9229" width="1.5546875" style="9" customWidth="1"/>
    <col min="9230" max="9479" width="11.5546875" style="9"/>
    <col min="9480" max="9480" width="29.5546875" style="9" customWidth="1"/>
    <col min="9481" max="9481" width="29" style="9" customWidth="1"/>
    <col min="9482" max="9482" width="11.5546875" style="9"/>
    <col min="9483" max="9483" width="12.77734375" style="9" customWidth="1"/>
    <col min="9484" max="9484" width="13.21875" style="9" customWidth="1"/>
    <col min="9485" max="9485" width="1.5546875" style="9" customWidth="1"/>
    <col min="9486" max="9735" width="11.5546875" style="9"/>
    <col min="9736" max="9736" width="29.5546875" style="9" customWidth="1"/>
    <col min="9737" max="9737" width="29" style="9" customWidth="1"/>
    <col min="9738" max="9738" width="11.5546875" style="9"/>
    <col min="9739" max="9739" width="12.77734375" style="9" customWidth="1"/>
    <col min="9740" max="9740" width="13.21875" style="9" customWidth="1"/>
    <col min="9741" max="9741" width="1.5546875" style="9" customWidth="1"/>
    <col min="9742" max="9991" width="11.5546875" style="9"/>
    <col min="9992" max="9992" width="29.5546875" style="9" customWidth="1"/>
    <col min="9993" max="9993" width="29" style="9" customWidth="1"/>
    <col min="9994" max="9994" width="11.5546875" style="9"/>
    <col min="9995" max="9995" width="12.77734375" style="9" customWidth="1"/>
    <col min="9996" max="9996" width="13.21875" style="9" customWidth="1"/>
    <col min="9997" max="9997" width="1.5546875" style="9" customWidth="1"/>
    <col min="9998" max="10247" width="11.5546875" style="9"/>
    <col min="10248" max="10248" width="29.5546875" style="9" customWidth="1"/>
    <col min="10249" max="10249" width="29" style="9" customWidth="1"/>
    <col min="10250" max="10250" width="11.5546875" style="9"/>
    <col min="10251" max="10251" width="12.77734375" style="9" customWidth="1"/>
    <col min="10252" max="10252" width="13.21875" style="9" customWidth="1"/>
    <col min="10253" max="10253" width="1.5546875" style="9" customWidth="1"/>
    <col min="10254" max="10503" width="11.5546875" style="9"/>
    <col min="10504" max="10504" width="29.5546875" style="9" customWidth="1"/>
    <col min="10505" max="10505" width="29" style="9" customWidth="1"/>
    <col min="10506" max="10506" width="11.5546875" style="9"/>
    <col min="10507" max="10507" width="12.77734375" style="9" customWidth="1"/>
    <col min="10508" max="10508" width="13.21875" style="9" customWidth="1"/>
    <col min="10509" max="10509" width="1.5546875" style="9" customWidth="1"/>
    <col min="10510" max="10759" width="11.5546875" style="9"/>
    <col min="10760" max="10760" width="29.5546875" style="9" customWidth="1"/>
    <col min="10761" max="10761" width="29" style="9" customWidth="1"/>
    <col min="10762" max="10762" width="11.5546875" style="9"/>
    <col min="10763" max="10763" width="12.77734375" style="9" customWidth="1"/>
    <col min="10764" max="10764" width="13.21875" style="9" customWidth="1"/>
    <col min="10765" max="10765" width="1.5546875" style="9" customWidth="1"/>
    <col min="10766" max="11015" width="11.5546875" style="9"/>
    <col min="11016" max="11016" width="29.5546875" style="9" customWidth="1"/>
    <col min="11017" max="11017" width="29" style="9" customWidth="1"/>
    <col min="11018" max="11018" width="11.5546875" style="9"/>
    <col min="11019" max="11019" width="12.77734375" style="9" customWidth="1"/>
    <col min="11020" max="11020" width="13.21875" style="9" customWidth="1"/>
    <col min="11021" max="11021" width="1.5546875" style="9" customWidth="1"/>
    <col min="11022" max="11271" width="11.5546875" style="9"/>
    <col min="11272" max="11272" width="29.5546875" style="9" customWidth="1"/>
    <col min="11273" max="11273" width="29" style="9" customWidth="1"/>
    <col min="11274" max="11274" width="11.5546875" style="9"/>
    <col min="11275" max="11275" width="12.77734375" style="9" customWidth="1"/>
    <col min="11276" max="11276" width="13.21875" style="9" customWidth="1"/>
    <col min="11277" max="11277" width="1.5546875" style="9" customWidth="1"/>
    <col min="11278" max="11527" width="11.5546875" style="9"/>
    <col min="11528" max="11528" width="29.5546875" style="9" customWidth="1"/>
    <col min="11529" max="11529" width="29" style="9" customWidth="1"/>
    <col min="11530" max="11530" width="11.5546875" style="9"/>
    <col min="11531" max="11531" width="12.77734375" style="9" customWidth="1"/>
    <col min="11532" max="11532" width="13.21875" style="9" customWidth="1"/>
    <col min="11533" max="11533" width="1.5546875" style="9" customWidth="1"/>
    <col min="11534" max="11783" width="11.5546875" style="9"/>
    <col min="11784" max="11784" width="29.5546875" style="9" customWidth="1"/>
    <col min="11785" max="11785" width="29" style="9" customWidth="1"/>
    <col min="11786" max="11786" width="11.5546875" style="9"/>
    <col min="11787" max="11787" width="12.77734375" style="9" customWidth="1"/>
    <col min="11788" max="11788" width="13.21875" style="9" customWidth="1"/>
    <col min="11789" max="11789" width="1.5546875" style="9" customWidth="1"/>
    <col min="11790" max="12039" width="11.5546875" style="9"/>
    <col min="12040" max="12040" width="29.5546875" style="9" customWidth="1"/>
    <col min="12041" max="12041" width="29" style="9" customWidth="1"/>
    <col min="12042" max="12042" width="11.5546875" style="9"/>
    <col min="12043" max="12043" width="12.77734375" style="9" customWidth="1"/>
    <col min="12044" max="12044" width="13.21875" style="9" customWidth="1"/>
    <col min="12045" max="12045" width="1.5546875" style="9" customWidth="1"/>
    <col min="12046" max="12295" width="11.5546875" style="9"/>
    <col min="12296" max="12296" width="29.5546875" style="9" customWidth="1"/>
    <col min="12297" max="12297" width="29" style="9" customWidth="1"/>
    <col min="12298" max="12298" width="11.5546875" style="9"/>
    <col min="12299" max="12299" width="12.77734375" style="9" customWidth="1"/>
    <col min="12300" max="12300" width="13.21875" style="9" customWidth="1"/>
    <col min="12301" max="12301" width="1.5546875" style="9" customWidth="1"/>
    <col min="12302" max="12551" width="11.5546875" style="9"/>
    <col min="12552" max="12552" width="29.5546875" style="9" customWidth="1"/>
    <col min="12553" max="12553" width="29" style="9" customWidth="1"/>
    <col min="12554" max="12554" width="11.5546875" style="9"/>
    <col min="12555" max="12555" width="12.77734375" style="9" customWidth="1"/>
    <col min="12556" max="12556" width="13.21875" style="9" customWidth="1"/>
    <col min="12557" max="12557" width="1.5546875" style="9" customWidth="1"/>
    <col min="12558" max="12807" width="11.5546875" style="9"/>
    <col min="12808" max="12808" width="29.5546875" style="9" customWidth="1"/>
    <col min="12809" max="12809" width="29" style="9" customWidth="1"/>
    <col min="12810" max="12810" width="11.5546875" style="9"/>
    <col min="12811" max="12811" width="12.77734375" style="9" customWidth="1"/>
    <col min="12812" max="12812" width="13.21875" style="9" customWidth="1"/>
    <col min="12813" max="12813" width="1.5546875" style="9" customWidth="1"/>
    <col min="12814" max="13063" width="11.5546875" style="9"/>
    <col min="13064" max="13064" width="29.5546875" style="9" customWidth="1"/>
    <col min="13065" max="13065" width="29" style="9" customWidth="1"/>
    <col min="13066" max="13066" width="11.5546875" style="9"/>
    <col min="13067" max="13067" width="12.77734375" style="9" customWidth="1"/>
    <col min="13068" max="13068" width="13.21875" style="9" customWidth="1"/>
    <col min="13069" max="13069" width="1.5546875" style="9" customWidth="1"/>
    <col min="13070" max="13319" width="11.5546875" style="9"/>
    <col min="13320" max="13320" width="29.5546875" style="9" customWidth="1"/>
    <col min="13321" max="13321" width="29" style="9" customWidth="1"/>
    <col min="13322" max="13322" width="11.5546875" style="9"/>
    <col min="13323" max="13323" width="12.77734375" style="9" customWidth="1"/>
    <col min="13324" max="13324" width="13.21875" style="9" customWidth="1"/>
    <col min="13325" max="13325" width="1.5546875" style="9" customWidth="1"/>
    <col min="13326" max="13575" width="11.5546875" style="9"/>
    <col min="13576" max="13576" width="29.5546875" style="9" customWidth="1"/>
    <col min="13577" max="13577" width="29" style="9" customWidth="1"/>
    <col min="13578" max="13578" width="11.5546875" style="9"/>
    <col min="13579" max="13579" width="12.77734375" style="9" customWidth="1"/>
    <col min="13580" max="13580" width="13.21875" style="9" customWidth="1"/>
    <col min="13581" max="13581" width="1.5546875" style="9" customWidth="1"/>
    <col min="13582" max="13831" width="11.5546875" style="9"/>
    <col min="13832" max="13832" width="29.5546875" style="9" customWidth="1"/>
    <col min="13833" max="13833" width="29" style="9" customWidth="1"/>
    <col min="13834" max="13834" width="11.5546875" style="9"/>
    <col min="13835" max="13835" width="12.77734375" style="9" customWidth="1"/>
    <col min="13836" max="13836" width="13.21875" style="9" customWidth="1"/>
    <col min="13837" max="13837" width="1.5546875" style="9" customWidth="1"/>
    <col min="13838" max="14087" width="11.5546875" style="9"/>
    <col min="14088" max="14088" width="29.5546875" style="9" customWidth="1"/>
    <col min="14089" max="14089" width="29" style="9" customWidth="1"/>
    <col min="14090" max="14090" width="11.5546875" style="9"/>
    <col min="14091" max="14091" width="12.77734375" style="9" customWidth="1"/>
    <col min="14092" max="14092" width="13.21875" style="9" customWidth="1"/>
    <col min="14093" max="14093" width="1.5546875" style="9" customWidth="1"/>
    <col min="14094" max="14343" width="11.5546875" style="9"/>
    <col min="14344" max="14344" width="29.5546875" style="9" customWidth="1"/>
    <col min="14345" max="14345" width="29" style="9" customWidth="1"/>
    <col min="14346" max="14346" width="11.5546875" style="9"/>
    <col min="14347" max="14347" width="12.77734375" style="9" customWidth="1"/>
    <col min="14348" max="14348" width="13.21875" style="9" customWidth="1"/>
    <col min="14349" max="14349" width="1.5546875" style="9" customWidth="1"/>
    <col min="14350" max="14599" width="11.5546875" style="9"/>
    <col min="14600" max="14600" width="29.5546875" style="9" customWidth="1"/>
    <col min="14601" max="14601" width="29" style="9" customWidth="1"/>
    <col min="14602" max="14602" width="11.5546875" style="9"/>
    <col min="14603" max="14603" width="12.77734375" style="9" customWidth="1"/>
    <col min="14604" max="14604" width="13.21875" style="9" customWidth="1"/>
    <col min="14605" max="14605" width="1.5546875" style="9" customWidth="1"/>
    <col min="14606" max="14855" width="11.5546875" style="9"/>
    <col min="14856" max="14856" width="29.5546875" style="9" customWidth="1"/>
    <col min="14857" max="14857" width="29" style="9" customWidth="1"/>
    <col min="14858" max="14858" width="11.5546875" style="9"/>
    <col min="14859" max="14859" width="12.77734375" style="9" customWidth="1"/>
    <col min="14860" max="14860" width="13.21875" style="9" customWidth="1"/>
    <col min="14861" max="14861" width="1.5546875" style="9" customWidth="1"/>
    <col min="14862" max="15111" width="11.5546875" style="9"/>
    <col min="15112" max="15112" width="29.5546875" style="9" customWidth="1"/>
    <col min="15113" max="15113" width="29" style="9" customWidth="1"/>
    <col min="15114" max="15114" width="11.5546875" style="9"/>
    <col min="15115" max="15115" width="12.77734375" style="9" customWidth="1"/>
    <col min="15116" max="15116" width="13.21875" style="9" customWidth="1"/>
    <col min="15117" max="15117" width="1.5546875" style="9" customWidth="1"/>
    <col min="15118" max="15367" width="11.5546875" style="9"/>
    <col min="15368" max="15368" width="29.5546875" style="9" customWidth="1"/>
    <col min="15369" max="15369" width="29" style="9" customWidth="1"/>
    <col min="15370" max="15370" width="11.5546875" style="9"/>
    <col min="15371" max="15371" width="12.77734375" style="9" customWidth="1"/>
    <col min="15372" max="15372" width="13.21875" style="9" customWidth="1"/>
    <col min="15373" max="15373" width="1.5546875" style="9" customWidth="1"/>
    <col min="15374" max="15623" width="11.5546875" style="9"/>
    <col min="15624" max="15624" width="29.5546875" style="9" customWidth="1"/>
    <col min="15625" max="15625" width="29" style="9" customWidth="1"/>
    <col min="15626" max="15626" width="11.5546875" style="9"/>
    <col min="15627" max="15627" width="12.77734375" style="9" customWidth="1"/>
    <col min="15628" max="15628" width="13.21875" style="9" customWidth="1"/>
    <col min="15629" max="15629" width="1.5546875" style="9" customWidth="1"/>
    <col min="15630" max="15879" width="11.5546875" style="9"/>
    <col min="15880" max="15880" width="29.5546875" style="9" customWidth="1"/>
    <col min="15881" max="15881" width="29" style="9" customWidth="1"/>
    <col min="15882" max="15882" width="11.5546875" style="9"/>
    <col min="15883" max="15883" width="12.77734375" style="9" customWidth="1"/>
    <col min="15884" max="15884" width="13.21875" style="9" customWidth="1"/>
    <col min="15885" max="15885" width="1.5546875" style="9" customWidth="1"/>
    <col min="15886" max="16135" width="11.5546875" style="9"/>
    <col min="16136" max="16136" width="29.5546875" style="9" customWidth="1"/>
    <col min="16137" max="16137" width="29" style="9" customWidth="1"/>
    <col min="16138" max="16138" width="11.5546875" style="9"/>
    <col min="16139" max="16139" width="12.77734375" style="9" customWidth="1"/>
    <col min="16140" max="16140" width="13.21875" style="9" customWidth="1"/>
    <col min="16141" max="16141" width="1.5546875" style="9" customWidth="1"/>
    <col min="16142" max="16384" width="11.5546875" style="9"/>
  </cols>
  <sheetData>
    <row r="1" spans="1:20" ht="24.6" customHeight="1" x14ac:dyDescent="0.25">
      <c r="A1" s="594" t="s">
        <v>410</v>
      </c>
      <c r="B1" s="595"/>
      <c r="C1" s="595"/>
      <c r="D1" s="595"/>
      <c r="E1" s="595"/>
      <c r="F1" s="595"/>
      <c r="G1" s="595"/>
      <c r="H1" s="595"/>
      <c r="I1" s="595"/>
      <c r="J1" s="595"/>
      <c r="K1" s="595"/>
      <c r="L1" s="595"/>
      <c r="M1" s="595"/>
      <c r="N1" s="595"/>
      <c r="O1" s="595"/>
      <c r="P1" s="595"/>
      <c r="Q1" s="596"/>
    </row>
    <row r="2" spans="1:20" ht="13.8" x14ac:dyDescent="0.25">
      <c r="A2" s="364"/>
      <c r="B2" s="195"/>
      <c r="C2" s="195"/>
      <c r="D2" s="196"/>
      <c r="E2" s="197"/>
      <c r="F2" s="197"/>
      <c r="G2" s="195"/>
      <c r="H2" s="195"/>
      <c r="I2" s="196"/>
      <c r="J2" s="197"/>
      <c r="K2" s="197"/>
      <c r="L2" s="195"/>
      <c r="M2" s="195"/>
      <c r="N2" s="196"/>
      <c r="O2" s="197"/>
      <c r="P2" s="197"/>
      <c r="Q2" s="365"/>
    </row>
    <row r="3" spans="1:20" ht="15.6" x14ac:dyDescent="0.25">
      <c r="A3" s="366"/>
      <c r="B3" s="367"/>
      <c r="C3" s="198" t="s">
        <v>304</v>
      </c>
      <c r="D3" s="198"/>
      <c r="E3" s="198"/>
      <c r="F3" s="198"/>
      <c r="G3" s="199"/>
      <c r="H3" s="597" t="s">
        <v>305</v>
      </c>
      <c r="I3" s="597"/>
      <c r="J3" s="597"/>
      <c r="K3" s="597"/>
      <c r="L3" s="199"/>
      <c r="M3" s="597" t="s">
        <v>306</v>
      </c>
      <c r="N3" s="597"/>
      <c r="O3" s="597"/>
      <c r="P3" s="597"/>
      <c r="Q3" s="598"/>
      <c r="R3" s="368"/>
      <c r="S3" s="368"/>
      <c r="T3" s="368"/>
    </row>
    <row r="4" spans="1:20" ht="16.350000000000001" customHeight="1" x14ac:dyDescent="0.25">
      <c r="A4" s="369"/>
      <c r="B4" s="199"/>
      <c r="C4" s="199"/>
      <c r="D4" s="370" t="s">
        <v>307</v>
      </c>
      <c r="E4" s="371"/>
      <c r="F4" s="371" t="s">
        <v>308</v>
      </c>
      <c r="G4" s="199"/>
      <c r="H4" s="199"/>
      <c r="I4" s="370" t="s">
        <v>307</v>
      </c>
      <c r="J4" s="371"/>
      <c r="K4" s="371" t="s">
        <v>308</v>
      </c>
      <c r="L4" s="199"/>
      <c r="M4" s="199"/>
      <c r="N4" s="370" t="s">
        <v>307</v>
      </c>
      <c r="O4" s="371"/>
      <c r="P4" s="371" t="s">
        <v>308</v>
      </c>
      <c r="Q4" s="372"/>
      <c r="R4" s="368"/>
    </row>
    <row r="5" spans="1:20" ht="17.55" customHeight="1" x14ac:dyDescent="0.25">
      <c r="A5" s="373" t="s">
        <v>111</v>
      </c>
      <c r="B5" s="201"/>
      <c r="C5" s="201"/>
      <c r="D5" s="202">
        <v>1</v>
      </c>
      <c r="E5" s="203"/>
      <c r="F5" s="305"/>
      <c r="G5" s="199"/>
      <c r="H5" s="201"/>
      <c r="I5" s="202">
        <v>1</v>
      </c>
      <c r="J5" s="203"/>
      <c r="K5" s="305"/>
      <c r="L5" s="199"/>
      <c r="M5" s="201"/>
      <c r="N5" s="202">
        <v>1</v>
      </c>
      <c r="O5" s="203"/>
      <c r="P5" s="305"/>
      <c r="Q5" s="372"/>
    </row>
    <row r="6" spans="1:20" ht="31.5" customHeight="1" x14ac:dyDescent="0.25">
      <c r="A6" s="373"/>
      <c r="B6" s="201"/>
      <c r="C6" s="525" t="s">
        <v>309</v>
      </c>
      <c r="D6" s="210"/>
      <c r="E6" s="205"/>
      <c r="F6" s="80"/>
      <c r="G6" s="199"/>
      <c r="H6" s="525" t="s">
        <v>310</v>
      </c>
      <c r="I6" s="210"/>
      <c r="J6" s="205"/>
      <c r="K6" s="80"/>
      <c r="L6" s="199"/>
      <c r="M6" s="525" t="s">
        <v>311</v>
      </c>
      <c r="N6" s="210"/>
      <c r="O6" s="205"/>
      <c r="P6" s="80"/>
      <c r="Q6" s="372"/>
    </row>
    <row r="7" spans="1:20" ht="19.5" customHeight="1" x14ac:dyDescent="0.25">
      <c r="A7" s="373"/>
      <c r="B7" s="201"/>
      <c r="C7" s="226" t="s">
        <v>312</v>
      </c>
      <c r="D7" s="374">
        <f>'Preisblatt Los 4'!$D$63*'SVS UHR'!D6*'SVS UHR'!F5</f>
        <v>0</v>
      </c>
      <c r="E7" s="204"/>
      <c r="F7" s="205"/>
      <c r="G7" s="80"/>
      <c r="H7" s="199"/>
      <c r="I7" s="374">
        <f>'Preisblatt Los 4'!$D$63*'SVS UHR'!I6*'SVS UHR'!K5</f>
        <v>0</v>
      </c>
      <c r="J7" s="201"/>
      <c r="K7" s="201"/>
      <c r="L7" s="201"/>
      <c r="M7" s="201"/>
      <c r="N7" s="374">
        <f>'Preisblatt Los 4'!$D$63*'SVS UHR'!N6*'SVS UHR'!P5</f>
        <v>0</v>
      </c>
      <c r="O7" s="201"/>
      <c r="P7" s="80"/>
      <c r="Q7" s="372"/>
    </row>
    <row r="8" spans="1:20" ht="11.25" customHeight="1" x14ac:dyDescent="0.25">
      <c r="A8" s="373"/>
      <c r="B8" s="201"/>
      <c r="C8" s="201"/>
      <c r="D8" s="201"/>
      <c r="E8" s="201"/>
      <c r="F8" s="201"/>
      <c r="G8" s="201"/>
      <c r="H8" s="201"/>
      <c r="I8" s="201"/>
      <c r="J8" s="201"/>
      <c r="K8" s="201"/>
      <c r="L8" s="201"/>
      <c r="M8" s="201"/>
      <c r="N8" s="201"/>
      <c r="O8" s="201"/>
      <c r="P8" s="80"/>
      <c r="Q8" s="372"/>
    </row>
    <row r="9" spans="1:20" ht="13.8" x14ac:dyDescent="0.25">
      <c r="A9" s="373" t="s">
        <v>112</v>
      </c>
      <c r="B9" s="201"/>
      <c r="C9" s="206"/>
      <c r="D9" s="204"/>
      <c r="E9" s="207"/>
      <c r="F9" s="81"/>
      <c r="G9" s="199"/>
      <c r="H9" s="206"/>
      <c r="I9" s="204"/>
      <c r="J9" s="207"/>
      <c r="K9" s="81"/>
      <c r="L9" s="199"/>
      <c r="M9" s="206"/>
      <c r="N9" s="204"/>
      <c r="O9" s="207"/>
      <c r="P9" s="81"/>
      <c r="Q9" s="372"/>
    </row>
    <row r="10" spans="1:20" ht="5.25" customHeight="1" x14ac:dyDescent="0.25">
      <c r="A10" s="375"/>
      <c r="B10" s="208"/>
      <c r="C10" s="208"/>
      <c r="D10" s="209"/>
      <c r="E10" s="205"/>
      <c r="F10" s="80"/>
      <c r="G10" s="199"/>
      <c r="H10" s="208"/>
      <c r="I10" s="209"/>
      <c r="J10" s="205"/>
      <c r="K10" s="80"/>
      <c r="L10" s="199"/>
      <c r="M10" s="208"/>
      <c r="N10" s="209"/>
      <c r="O10" s="205"/>
      <c r="P10" s="80"/>
      <c r="Q10" s="372"/>
    </row>
    <row r="11" spans="1:20" ht="13.8" x14ac:dyDescent="0.25">
      <c r="A11" s="375" t="s">
        <v>113</v>
      </c>
      <c r="B11" s="200"/>
      <c r="C11" s="200"/>
      <c r="D11" s="209"/>
      <c r="E11" s="205"/>
      <c r="F11" s="80"/>
      <c r="G11" s="199"/>
      <c r="H11" s="200"/>
      <c r="I11" s="209"/>
      <c r="J11" s="205"/>
      <c r="K11" s="80"/>
      <c r="L11" s="199"/>
      <c r="M11" s="200"/>
      <c r="N11" s="209"/>
      <c r="O11" s="205"/>
      <c r="P11" s="80"/>
      <c r="Q11" s="372"/>
    </row>
    <row r="12" spans="1:20" ht="15" customHeight="1" x14ac:dyDescent="0.25">
      <c r="A12" s="376" t="s">
        <v>114</v>
      </c>
      <c r="B12" s="200"/>
      <c r="C12" s="200"/>
      <c r="D12" s="210"/>
      <c r="E12" s="205"/>
      <c r="F12" s="80"/>
      <c r="G12" s="199"/>
      <c r="H12" s="200"/>
      <c r="I12" s="210"/>
      <c r="J12" s="205"/>
      <c r="K12" s="80"/>
      <c r="L12" s="199"/>
      <c r="M12" s="200"/>
      <c r="N12" s="210"/>
      <c r="O12" s="205"/>
      <c r="P12" s="80"/>
      <c r="Q12" s="372"/>
    </row>
    <row r="13" spans="1:20" ht="15" customHeight="1" x14ac:dyDescent="0.25">
      <c r="A13" s="376" t="s">
        <v>115</v>
      </c>
      <c r="B13" s="200"/>
      <c r="C13" s="200"/>
      <c r="D13" s="210"/>
      <c r="E13" s="205"/>
      <c r="F13" s="80"/>
      <c r="G13" s="199"/>
      <c r="H13" s="200"/>
      <c r="I13" s="210"/>
      <c r="J13" s="205"/>
      <c r="K13" s="80"/>
      <c r="L13" s="199"/>
      <c r="M13" s="200"/>
      <c r="N13" s="210"/>
      <c r="O13" s="205"/>
      <c r="P13" s="80"/>
      <c r="Q13" s="372"/>
    </row>
    <row r="14" spans="1:20" ht="15" customHeight="1" x14ac:dyDescent="0.25">
      <c r="A14" s="376" t="s">
        <v>116</v>
      </c>
      <c r="B14" s="200"/>
      <c r="C14" s="200"/>
      <c r="D14" s="210"/>
      <c r="E14" s="205"/>
      <c r="F14" s="80"/>
      <c r="G14" s="199"/>
      <c r="H14" s="200"/>
      <c r="I14" s="210"/>
      <c r="J14" s="205"/>
      <c r="K14" s="80"/>
      <c r="L14" s="199"/>
      <c r="M14" s="200"/>
      <c r="N14" s="210"/>
      <c r="O14" s="205"/>
      <c r="P14" s="80"/>
      <c r="Q14" s="372"/>
    </row>
    <row r="15" spans="1:20" ht="15" customHeight="1" x14ac:dyDescent="0.25">
      <c r="A15" s="376" t="s">
        <v>117</v>
      </c>
      <c r="B15" s="200"/>
      <c r="C15" s="200"/>
      <c r="D15" s="210"/>
      <c r="E15" s="205"/>
      <c r="F15" s="80"/>
      <c r="G15" s="199"/>
      <c r="H15" s="200"/>
      <c r="I15" s="210"/>
      <c r="J15" s="205"/>
      <c r="K15" s="80"/>
      <c r="L15" s="199"/>
      <c r="M15" s="200"/>
      <c r="N15" s="210"/>
      <c r="O15" s="205"/>
      <c r="P15" s="80"/>
      <c r="Q15" s="372"/>
    </row>
    <row r="16" spans="1:20" ht="15" customHeight="1" x14ac:dyDescent="0.25">
      <c r="A16" s="376" t="s">
        <v>118</v>
      </c>
      <c r="B16" s="200"/>
      <c r="C16" s="200"/>
      <c r="D16" s="210"/>
      <c r="E16" s="205"/>
      <c r="F16" s="80"/>
      <c r="G16" s="199"/>
      <c r="H16" s="200"/>
      <c r="I16" s="210"/>
      <c r="J16" s="205"/>
      <c r="K16" s="80"/>
      <c r="L16" s="199"/>
      <c r="M16" s="200"/>
      <c r="N16" s="210"/>
      <c r="O16" s="205"/>
      <c r="P16" s="80"/>
      <c r="Q16" s="372"/>
    </row>
    <row r="17" spans="1:17" ht="15" customHeight="1" x14ac:dyDescent="0.25">
      <c r="A17" s="376" t="s">
        <v>119</v>
      </c>
      <c r="B17" s="200"/>
      <c r="C17" s="200"/>
      <c r="D17" s="210"/>
      <c r="E17" s="205"/>
      <c r="F17" s="80"/>
      <c r="G17" s="199"/>
      <c r="H17" s="200"/>
      <c r="I17" s="210"/>
      <c r="J17" s="205"/>
      <c r="K17" s="80"/>
      <c r="L17" s="199"/>
      <c r="M17" s="200"/>
      <c r="N17" s="210"/>
      <c r="O17" s="205"/>
      <c r="P17" s="80"/>
      <c r="Q17" s="372"/>
    </row>
    <row r="18" spans="1:17" ht="15" customHeight="1" x14ac:dyDescent="0.25">
      <c r="A18" s="376" t="s">
        <v>120</v>
      </c>
      <c r="B18" s="200"/>
      <c r="C18" s="200"/>
      <c r="D18" s="210"/>
      <c r="E18" s="205"/>
      <c r="F18" s="80"/>
      <c r="G18" s="199"/>
      <c r="H18" s="200"/>
      <c r="I18" s="210"/>
      <c r="J18" s="205"/>
      <c r="K18" s="80"/>
      <c r="L18" s="199"/>
      <c r="M18" s="200"/>
      <c r="N18" s="210"/>
      <c r="O18" s="205"/>
      <c r="P18" s="80"/>
      <c r="Q18" s="372"/>
    </row>
    <row r="19" spans="1:17" ht="13.8" x14ac:dyDescent="0.25">
      <c r="A19" s="377"/>
      <c r="B19" s="211" t="s">
        <v>121</v>
      </c>
      <c r="C19" s="212"/>
      <c r="D19" s="213">
        <f>SUM(D12:D18)</f>
        <v>0</v>
      </c>
      <c r="E19" s="203"/>
      <c r="F19" s="81"/>
      <c r="G19" s="199"/>
      <c r="H19" s="212"/>
      <c r="I19" s="213">
        <f>SUM(I12:I18)</f>
        <v>0</v>
      </c>
      <c r="J19" s="203"/>
      <c r="K19" s="81"/>
      <c r="L19" s="199"/>
      <c r="M19" s="212"/>
      <c r="N19" s="213">
        <f>SUM(N12:N18)</f>
        <v>0</v>
      </c>
      <c r="O19" s="203"/>
      <c r="P19" s="81"/>
      <c r="Q19" s="372"/>
    </row>
    <row r="20" spans="1:17" ht="6.6" customHeight="1" x14ac:dyDescent="0.25">
      <c r="A20" s="377"/>
      <c r="B20" s="214"/>
      <c r="C20" s="212"/>
      <c r="D20" s="215"/>
      <c r="E20" s="216"/>
      <c r="F20" s="81"/>
      <c r="G20" s="199"/>
      <c r="H20" s="212"/>
      <c r="I20" s="215"/>
      <c r="J20" s="216"/>
      <c r="K20" s="80"/>
      <c r="L20" s="199"/>
      <c r="M20" s="212"/>
      <c r="N20" s="215"/>
      <c r="O20" s="216"/>
      <c r="P20" s="80"/>
      <c r="Q20" s="372"/>
    </row>
    <row r="21" spans="1:17" ht="13.8" x14ac:dyDescent="0.25">
      <c r="A21" s="375" t="s">
        <v>122</v>
      </c>
      <c r="B21" s="208"/>
      <c r="C21" s="212"/>
      <c r="D21" s="215"/>
      <c r="E21" s="216"/>
      <c r="F21" s="81"/>
      <c r="G21" s="200"/>
      <c r="H21" s="212"/>
      <c r="I21" s="215"/>
      <c r="J21" s="216"/>
      <c r="K21" s="80"/>
      <c r="L21" s="200"/>
      <c r="M21" s="212"/>
      <c r="N21" s="215"/>
      <c r="O21" s="216"/>
      <c r="P21" s="80"/>
      <c r="Q21" s="378"/>
    </row>
    <row r="22" spans="1:17" ht="15" customHeight="1" x14ac:dyDescent="0.25">
      <c r="A22" s="376" t="s">
        <v>123</v>
      </c>
      <c r="B22" s="200"/>
      <c r="C22" s="212"/>
      <c r="D22" s="210"/>
      <c r="E22" s="205"/>
      <c r="F22" s="80"/>
      <c r="G22" s="200"/>
      <c r="H22" s="212"/>
      <c r="I22" s="210"/>
      <c r="J22" s="205"/>
      <c r="K22" s="80"/>
      <c r="L22" s="200"/>
      <c r="M22" s="212"/>
      <c r="N22" s="210"/>
      <c r="O22" s="205"/>
      <c r="P22" s="80"/>
      <c r="Q22" s="378"/>
    </row>
    <row r="23" spans="1:17" ht="15" customHeight="1" x14ac:dyDescent="0.25">
      <c r="A23" s="376" t="s">
        <v>124</v>
      </c>
      <c r="B23" s="200"/>
      <c r="C23" s="212"/>
      <c r="D23" s="379">
        <f>D$19*D22</f>
        <v>0</v>
      </c>
      <c r="E23" s="205"/>
      <c r="F23" s="80"/>
      <c r="G23" s="200"/>
      <c r="H23" s="212"/>
      <c r="I23" s="379">
        <f>I$19*I22</f>
        <v>0</v>
      </c>
      <c r="J23" s="205"/>
      <c r="K23" s="80"/>
      <c r="L23" s="200"/>
      <c r="M23" s="212"/>
      <c r="N23" s="379">
        <f>N$19*N22</f>
        <v>0</v>
      </c>
      <c r="O23" s="205"/>
      <c r="P23" s="80"/>
      <c r="Q23" s="378"/>
    </row>
    <row r="24" spans="1:17" ht="15" customHeight="1" x14ac:dyDescent="0.25">
      <c r="A24" s="376" t="s">
        <v>125</v>
      </c>
      <c r="B24" s="200"/>
      <c r="C24" s="212"/>
      <c r="D24" s="210"/>
      <c r="E24" s="205"/>
      <c r="F24" s="80"/>
      <c r="G24" s="200"/>
      <c r="H24" s="212"/>
      <c r="I24" s="210"/>
      <c r="J24" s="205"/>
      <c r="K24" s="80"/>
      <c r="L24" s="200"/>
      <c r="M24" s="212"/>
      <c r="N24" s="210"/>
      <c r="O24" s="205"/>
      <c r="P24" s="80"/>
      <c r="Q24" s="378"/>
    </row>
    <row r="25" spans="1:17" ht="15" customHeight="1" x14ac:dyDescent="0.25">
      <c r="A25" s="376" t="s">
        <v>126</v>
      </c>
      <c r="B25" s="200"/>
      <c r="C25" s="212"/>
      <c r="D25" s="379">
        <f>D$19*D24</f>
        <v>0</v>
      </c>
      <c r="E25" s="205"/>
      <c r="F25" s="80"/>
      <c r="G25" s="200"/>
      <c r="H25" s="212"/>
      <c r="I25" s="379">
        <f>I$19*I24</f>
        <v>0</v>
      </c>
      <c r="J25" s="205"/>
      <c r="K25" s="80"/>
      <c r="L25" s="200"/>
      <c r="M25" s="212"/>
      <c r="N25" s="379">
        <f>N$19*N24</f>
        <v>0</v>
      </c>
      <c r="O25" s="205"/>
      <c r="P25" s="80"/>
      <c r="Q25" s="378"/>
    </row>
    <row r="26" spans="1:17" ht="15" customHeight="1" x14ac:dyDescent="0.25">
      <c r="A26" s="376" t="s">
        <v>127</v>
      </c>
      <c r="B26" s="200"/>
      <c r="C26" s="212"/>
      <c r="D26" s="210"/>
      <c r="E26" s="205"/>
      <c r="F26" s="80"/>
      <c r="G26" s="200"/>
      <c r="H26" s="212"/>
      <c r="I26" s="210"/>
      <c r="J26" s="205"/>
      <c r="K26" s="80"/>
      <c r="L26" s="200"/>
      <c r="M26" s="212"/>
      <c r="N26" s="210"/>
      <c r="O26" s="205"/>
      <c r="P26" s="80"/>
      <c r="Q26" s="378"/>
    </row>
    <row r="27" spans="1:17" ht="15" customHeight="1" x14ac:dyDescent="0.25">
      <c r="A27" s="376" t="s">
        <v>128</v>
      </c>
      <c r="B27" s="200"/>
      <c r="C27" s="212"/>
      <c r="D27" s="379">
        <f>D$19*D26</f>
        <v>0</v>
      </c>
      <c r="E27" s="205"/>
      <c r="F27" s="80"/>
      <c r="G27" s="200"/>
      <c r="H27" s="212"/>
      <c r="I27" s="379">
        <f>I$19*I26</f>
        <v>0</v>
      </c>
      <c r="J27" s="205"/>
      <c r="K27" s="80"/>
      <c r="L27" s="200"/>
      <c r="M27" s="212"/>
      <c r="N27" s="379">
        <f>N$19*N26</f>
        <v>0</v>
      </c>
      <c r="O27" s="205"/>
      <c r="P27" s="80"/>
      <c r="Q27" s="378"/>
    </row>
    <row r="28" spans="1:17" ht="15" customHeight="1" x14ac:dyDescent="0.25">
      <c r="A28" s="376" t="s">
        <v>129</v>
      </c>
      <c r="B28" s="200"/>
      <c r="C28" s="212"/>
      <c r="D28" s="210"/>
      <c r="E28" s="205"/>
      <c r="F28" s="80"/>
      <c r="G28" s="200"/>
      <c r="H28" s="212"/>
      <c r="I28" s="210"/>
      <c r="J28" s="205"/>
      <c r="K28" s="80"/>
      <c r="L28" s="200"/>
      <c r="M28" s="212"/>
      <c r="N28" s="210"/>
      <c r="O28" s="205"/>
      <c r="P28" s="80"/>
      <c r="Q28" s="378"/>
    </row>
    <row r="29" spans="1:17" ht="15" customHeight="1" x14ac:dyDescent="0.25">
      <c r="A29" s="376" t="s">
        <v>130</v>
      </c>
      <c r="B29" s="200"/>
      <c r="C29" s="212"/>
      <c r="D29" s="379">
        <f>D$19*D28</f>
        <v>0</v>
      </c>
      <c r="E29" s="205"/>
      <c r="F29" s="80"/>
      <c r="G29" s="199"/>
      <c r="H29" s="212"/>
      <c r="I29" s="379">
        <f>I$19*I28</f>
        <v>0</v>
      </c>
      <c r="J29" s="205"/>
      <c r="K29" s="80"/>
      <c r="L29" s="199"/>
      <c r="M29" s="212"/>
      <c r="N29" s="379">
        <f>N$19*N28</f>
        <v>0</v>
      </c>
      <c r="O29" s="205"/>
      <c r="P29" s="80"/>
      <c r="Q29" s="372"/>
    </row>
    <row r="30" spans="1:17" ht="15" customHeight="1" x14ac:dyDescent="0.25">
      <c r="A30" s="376" t="s">
        <v>131</v>
      </c>
      <c r="B30" s="200"/>
      <c r="C30" s="200"/>
      <c r="D30" s="210"/>
      <c r="E30" s="205"/>
      <c r="F30" s="80"/>
      <c r="G30" s="199"/>
      <c r="H30" s="212"/>
      <c r="I30" s="210"/>
      <c r="J30" s="205"/>
      <c r="K30" s="80"/>
      <c r="L30" s="199"/>
      <c r="M30" s="212"/>
      <c r="N30" s="210"/>
      <c r="O30" s="205"/>
      <c r="P30" s="80"/>
      <c r="Q30" s="372"/>
    </row>
    <row r="31" spans="1:17" ht="13.8" x14ac:dyDescent="0.25">
      <c r="A31" s="376" t="s">
        <v>132</v>
      </c>
      <c r="B31" s="200"/>
      <c r="C31" s="200"/>
      <c r="D31" s="379">
        <f>D$19*D30</f>
        <v>0</v>
      </c>
      <c r="E31" s="205"/>
      <c r="F31" s="80"/>
      <c r="G31" s="199"/>
      <c r="H31" s="200"/>
      <c r="I31" s="379">
        <f>I$19*I30</f>
        <v>0</v>
      </c>
      <c r="J31" s="205"/>
      <c r="K31" s="80"/>
      <c r="L31" s="199"/>
      <c r="M31" s="200"/>
      <c r="N31" s="379">
        <f>N$19*N30</f>
        <v>0</v>
      </c>
      <c r="O31" s="205"/>
      <c r="P31" s="80"/>
      <c r="Q31" s="372"/>
    </row>
    <row r="32" spans="1:17" ht="13.8" x14ac:dyDescent="0.25">
      <c r="A32" s="380" t="s">
        <v>133</v>
      </c>
      <c r="B32" s="211"/>
      <c r="C32" s="212"/>
      <c r="D32" s="213">
        <f>SUM(D22:D31)</f>
        <v>0</v>
      </c>
      <c r="E32" s="203"/>
      <c r="F32" s="81"/>
      <c r="G32" s="217"/>
      <c r="H32" s="212"/>
      <c r="I32" s="213">
        <f>SUM(I22:I31)</f>
        <v>0</v>
      </c>
      <c r="J32" s="203"/>
      <c r="K32" s="81"/>
      <c r="L32" s="217"/>
      <c r="M32" s="212"/>
      <c r="N32" s="213">
        <f>SUM(N22:N31)</f>
        <v>0</v>
      </c>
      <c r="O32" s="203"/>
      <c r="P32" s="81"/>
      <c r="Q32" s="381"/>
    </row>
    <row r="33" spans="1:17" ht="8.1" customHeight="1" x14ac:dyDescent="0.25">
      <c r="A33" s="376"/>
      <c r="B33" s="200"/>
      <c r="C33" s="200"/>
      <c r="D33" s="215"/>
      <c r="E33" s="216"/>
      <c r="F33" s="80"/>
      <c r="G33" s="199"/>
      <c r="H33" s="200"/>
      <c r="I33" s="215"/>
      <c r="J33" s="216"/>
      <c r="K33" s="80"/>
      <c r="L33" s="199"/>
      <c r="M33" s="200"/>
      <c r="N33" s="215"/>
      <c r="O33" s="216"/>
      <c r="P33" s="80"/>
      <c r="Q33" s="372"/>
    </row>
    <row r="34" spans="1:17" ht="13.8" x14ac:dyDescent="0.25">
      <c r="A34" s="380" t="s">
        <v>134</v>
      </c>
      <c r="B34" s="211"/>
      <c r="C34" s="200"/>
      <c r="D34" s="213">
        <f>D32+D19</f>
        <v>0</v>
      </c>
      <c r="E34" s="216"/>
      <c r="F34" s="80"/>
      <c r="G34" s="199"/>
      <c r="H34" s="200"/>
      <c r="I34" s="213">
        <f>I32+I19</f>
        <v>0</v>
      </c>
      <c r="J34" s="216"/>
      <c r="K34" s="80"/>
      <c r="L34" s="199"/>
      <c r="M34" s="200"/>
      <c r="N34" s="213">
        <f>N32+N19</f>
        <v>0</v>
      </c>
      <c r="O34" s="216"/>
      <c r="P34" s="80"/>
      <c r="Q34" s="372"/>
    </row>
    <row r="35" spans="1:17" ht="7.35" customHeight="1" x14ac:dyDescent="0.25">
      <c r="A35" s="376"/>
      <c r="B35" s="200"/>
      <c r="C35" s="200"/>
      <c r="D35" s="215"/>
      <c r="E35" s="216"/>
      <c r="F35" s="80"/>
      <c r="G35" s="199"/>
      <c r="H35" s="200"/>
      <c r="I35" s="215"/>
      <c r="J35" s="216"/>
      <c r="K35" s="80"/>
      <c r="L35" s="199"/>
      <c r="M35" s="200"/>
      <c r="N35" s="215"/>
      <c r="O35" s="216"/>
      <c r="P35" s="80"/>
      <c r="Q35" s="372"/>
    </row>
    <row r="36" spans="1:17" ht="13.8" x14ac:dyDescent="0.25">
      <c r="A36" s="375" t="s">
        <v>135</v>
      </c>
      <c r="B36" s="208"/>
      <c r="C36" s="208"/>
      <c r="D36" s="215"/>
      <c r="E36" s="205"/>
      <c r="F36" s="80"/>
      <c r="G36" s="199"/>
      <c r="H36" s="208"/>
      <c r="I36" s="215"/>
      <c r="J36" s="205"/>
      <c r="K36" s="80"/>
      <c r="L36" s="199"/>
      <c r="M36" s="208"/>
      <c r="N36" s="215"/>
      <c r="O36" s="205"/>
      <c r="P36" s="80"/>
      <c r="Q36" s="372"/>
    </row>
    <row r="37" spans="1:17" ht="15" customHeight="1" x14ac:dyDescent="0.25">
      <c r="A37" s="382" t="s">
        <v>136</v>
      </c>
      <c r="B37" s="218"/>
      <c r="C37" s="208"/>
      <c r="D37" s="210"/>
      <c r="E37" s="205"/>
      <c r="F37" s="80"/>
      <c r="G37" s="199"/>
      <c r="H37" s="208"/>
      <c r="I37" s="210"/>
      <c r="J37" s="205"/>
      <c r="K37" s="80"/>
      <c r="L37" s="199"/>
      <c r="M37" s="208"/>
      <c r="N37" s="210"/>
      <c r="O37" s="205"/>
      <c r="P37" s="80"/>
      <c r="Q37" s="372"/>
    </row>
    <row r="38" spans="1:17" ht="15" customHeight="1" x14ac:dyDescent="0.25">
      <c r="A38" s="382" t="s">
        <v>137</v>
      </c>
      <c r="B38" s="218"/>
      <c r="C38" s="208"/>
      <c r="D38" s="210"/>
      <c r="E38" s="205"/>
      <c r="F38" s="80"/>
      <c r="G38" s="199"/>
      <c r="H38" s="208"/>
      <c r="I38" s="210"/>
      <c r="J38" s="205"/>
      <c r="K38" s="80"/>
      <c r="L38" s="199"/>
      <c r="M38" s="208"/>
      <c r="N38" s="210"/>
      <c r="O38" s="205"/>
      <c r="P38" s="80"/>
      <c r="Q38" s="372"/>
    </row>
    <row r="39" spans="1:17" ht="13.8" x14ac:dyDescent="0.25">
      <c r="A39" s="380" t="s">
        <v>69</v>
      </c>
      <c r="B39" s="211"/>
      <c r="C39" s="212"/>
      <c r="D39" s="213">
        <f>SUM(D37:D38)+D34</f>
        <v>0</v>
      </c>
      <c r="E39" s="203"/>
      <c r="F39" s="81"/>
      <c r="G39" s="217"/>
      <c r="H39" s="212"/>
      <c r="I39" s="213">
        <f>SUM(I37:I38)+I34</f>
        <v>0</v>
      </c>
      <c r="J39" s="203"/>
      <c r="K39" s="81"/>
      <c r="L39" s="217"/>
      <c r="M39" s="212"/>
      <c r="N39" s="213">
        <f>SUM(N37:N38)+N34</f>
        <v>0</v>
      </c>
      <c r="O39" s="203"/>
      <c r="P39" s="81"/>
      <c r="Q39" s="381"/>
    </row>
    <row r="40" spans="1:17" ht="15.75" customHeight="1" x14ac:dyDescent="0.25">
      <c r="A40" s="376"/>
      <c r="B40" s="208"/>
      <c r="C40" s="208"/>
      <c r="D40" s="215"/>
      <c r="E40" s="216"/>
      <c r="F40" s="80"/>
      <c r="G40" s="199"/>
      <c r="H40" s="208"/>
      <c r="I40" s="215"/>
      <c r="J40" s="216"/>
      <c r="K40" s="80"/>
      <c r="L40" s="199"/>
      <c r="M40" s="208"/>
      <c r="N40" s="215"/>
      <c r="O40" s="216"/>
      <c r="P40" s="383" t="s">
        <v>313</v>
      </c>
      <c r="Q40" s="372"/>
    </row>
    <row r="41" spans="1:17" ht="13.8" x14ac:dyDescent="0.25">
      <c r="A41" s="373" t="s">
        <v>138</v>
      </c>
      <c r="B41" s="219"/>
      <c r="C41" s="219"/>
      <c r="D41" s="215"/>
      <c r="E41" s="216"/>
      <c r="F41" s="80"/>
      <c r="G41" s="199"/>
      <c r="H41" s="219"/>
      <c r="I41" s="215"/>
      <c r="J41" s="216"/>
      <c r="K41" s="80"/>
      <c r="L41" s="199"/>
      <c r="M41" s="219"/>
      <c r="N41" s="215"/>
      <c r="O41" s="216"/>
      <c r="P41" s="384" t="s">
        <v>314</v>
      </c>
      <c r="Q41" s="372"/>
    </row>
    <row r="42" spans="1:17" ht="15" customHeight="1" x14ac:dyDescent="0.25">
      <c r="A42" s="385" t="s">
        <v>315</v>
      </c>
      <c r="B42" s="218"/>
      <c r="C42" s="200"/>
      <c r="D42" s="386" t="str">
        <f>IFERROR(P42*$D$6/$D$7,"")</f>
        <v/>
      </c>
      <c r="E42" s="205"/>
      <c r="F42" s="80"/>
      <c r="G42" s="199"/>
      <c r="H42" s="200"/>
      <c r="I42" s="386" t="str">
        <f>IFERROR(P42*$I$6/$I$7,"")</f>
        <v/>
      </c>
      <c r="J42" s="205"/>
      <c r="K42" s="80"/>
      <c r="L42" s="199"/>
      <c r="M42" s="200"/>
      <c r="N42" s="386" t="str">
        <f>IFERROR(P42*$N$6/$N$7,"")</f>
        <v/>
      </c>
      <c r="O42" s="205"/>
      <c r="P42" s="384">
        <f>'Preisblatt Los 4'!G70*'Preisblatt Los 4'!H70</f>
        <v>0</v>
      </c>
      <c r="Q42" s="372"/>
    </row>
    <row r="43" spans="1:17" ht="15" customHeight="1" x14ac:dyDescent="0.25">
      <c r="A43" s="385" t="s">
        <v>139</v>
      </c>
      <c r="B43" s="218"/>
      <c r="C43" s="200"/>
      <c r="D43" s="386" t="str">
        <f>IFERROR(P43*$D$6/$D$7,"")</f>
        <v/>
      </c>
      <c r="E43" s="205"/>
      <c r="F43" s="80"/>
      <c r="G43" s="199"/>
      <c r="H43" s="200"/>
      <c r="I43" s="386" t="str">
        <f>IFERROR(P43*$I$6/$I$7,"")</f>
        <v/>
      </c>
      <c r="J43" s="205"/>
      <c r="K43" s="80"/>
      <c r="L43" s="199"/>
      <c r="M43" s="200"/>
      <c r="N43" s="386" t="str">
        <f>IFERROR(P43*$N$6/$N$7,"")</f>
        <v/>
      </c>
      <c r="O43" s="205"/>
      <c r="P43" s="384">
        <f>'Preisblatt Los 4'!G69*'Preisblatt Los 4'!H69</f>
        <v>0</v>
      </c>
      <c r="Q43" s="372"/>
    </row>
    <row r="44" spans="1:17" ht="15" customHeight="1" x14ac:dyDescent="0.25">
      <c r="A44" s="385" t="s">
        <v>140</v>
      </c>
      <c r="B44" s="218"/>
      <c r="C44" s="200"/>
      <c r="D44" s="210"/>
      <c r="E44" s="205"/>
      <c r="F44" s="80"/>
      <c r="G44" s="199"/>
      <c r="H44" s="200"/>
      <c r="I44" s="210"/>
      <c r="J44" s="205"/>
      <c r="K44" s="80"/>
      <c r="L44" s="199"/>
      <c r="M44" s="200"/>
      <c r="N44" s="210"/>
      <c r="O44" s="205"/>
      <c r="P44" s="80"/>
      <c r="Q44" s="372"/>
    </row>
    <row r="45" spans="1:17" ht="15" customHeight="1" x14ac:dyDescent="0.25">
      <c r="A45" s="385" t="s">
        <v>141</v>
      </c>
      <c r="B45" s="218"/>
      <c r="C45" s="200"/>
      <c r="D45" s="210"/>
      <c r="E45" s="205"/>
      <c r="F45" s="80"/>
      <c r="G45" s="199"/>
      <c r="H45" s="200"/>
      <c r="I45" s="210"/>
      <c r="J45" s="205"/>
      <c r="K45" s="80"/>
      <c r="L45" s="199"/>
      <c r="M45" s="200"/>
      <c r="N45" s="210"/>
      <c r="O45" s="205"/>
      <c r="P45" s="80"/>
      <c r="Q45" s="372"/>
    </row>
    <row r="46" spans="1:17" ht="15" customHeight="1" x14ac:dyDescent="0.25">
      <c r="A46" s="385" t="s">
        <v>316</v>
      </c>
      <c r="B46" s="218"/>
      <c r="C46" s="200"/>
      <c r="D46" s="210"/>
      <c r="E46" s="205"/>
      <c r="F46" s="80"/>
      <c r="G46" s="199"/>
      <c r="H46" s="200"/>
      <c r="I46" s="210"/>
      <c r="J46" s="205"/>
      <c r="K46" s="80"/>
      <c r="L46" s="199"/>
      <c r="M46" s="200"/>
      <c r="N46" s="210"/>
      <c r="O46" s="205"/>
      <c r="P46" s="80"/>
      <c r="Q46" s="372"/>
    </row>
    <row r="47" spans="1:17" ht="13.8" x14ac:dyDescent="0.25">
      <c r="A47" s="380" t="s">
        <v>142</v>
      </c>
      <c r="B47" s="211"/>
      <c r="C47" s="199"/>
      <c r="D47" s="213">
        <f>SUM(D42:D46)</f>
        <v>0</v>
      </c>
      <c r="E47" s="203"/>
      <c r="F47" s="81"/>
      <c r="G47" s="217"/>
      <c r="H47" s="199"/>
      <c r="I47" s="213">
        <f>SUM(I42:I46)</f>
        <v>0</v>
      </c>
      <c r="J47" s="203"/>
      <c r="K47" s="81"/>
      <c r="L47" s="217"/>
      <c r="M47" s="199"/>
      <c r="N47" s="213">
        <f>SUM(N42:N46)</f>
        <v>0</v>
      </c>
      <c r="O47" s="203"/>
      <c r="P47" s="81"/>
      <c r="Q47" s="381"/>
    </row>
    <row r="48" spans="1:17" ht="5.25" customHeight="1" x14ac:dyDescent="0.25">
      <c r="A48" s="375"/>
      <c r="B48" s="201"/>
      <c r="C48" s="208"/>
      <c r="D48" s="215"/>
      <c r="E48" s="216"/>
      <c r="F48" s="80"/>
      <c r="G48" s="199"/>
      <c r="H48" s="208"/>
      <c r="I48" s="215"/>
      <c r="J48" s="216"/>
      <c r="K48" s="80"/>
      <c r="L48" s="199"/>
      <c r="M48" s="208"/>
      <c r="N48" s="215"/>
      <c r="O48" s="216"/>
      <c r="P48" s="80"/>
      <c r="Q48" s="372"/>
    </row>
    <row r="49" spans="1:17" ht="13.8" x14ac:dyDescent="0.25">
      <c r="A49" s="373" t="s">
        <v>143</v>
      </c>
      <c r="B49" s="219"/>
      <c r="C49" s="219"/>
      <c r="D49" s="215"/>
      <c r="E49" s="216"/>
      <c r="F49" s="80"/>
      <c r="G49" s="199"/>
      <c r="H49" s="219"/>
      <c r="I49" s="215"/>
      <c r="J49" s="216"/>
      <c r="K49" s="80"/>
      <c r="L49" s="199"/>
      <c r="M49" s="219"/>
      <c r="N49" s="215"/>
      <c r="O49" s="216"/>
      <c r="P49" s="80"/>
      <c r="Q49" s="372"/>
    </row>
    <row r="50" spans="1:17" ht="13.8" x14ac:dyDescent="0.25">
      <c r="A50" s="375" t="s">
        <v>144</v>
      </c>
      <c r="B50" s="208"/>
      <c r="C50" s="200"/>
      <c r="D50" s="215"/>
      <c r="E50" s="205"/>
      <c r="F50" s="80"/>
      <c r="G50" s="199"/>
      <c r="H50" s="200"/>
      <c r="I50" s="215"/>
      <c r="J50" s="205"/>
      <c r="K50" s="80"/>
      <c r="L50" s="199"/>
      <c r="M50" s="200"/>
      <c r="N50" s="215"/>
      <c r="O50" s="205"/>
      <c r="P50" s="80"/>
      <c r="Q50" s="372"/>
    </row>
    <row r="51" spans="1:17" ht="15" customHeight="1" x14ac:dyDescent="0.25">
      <c r="A51" s="382" t="s">
        <v>145</v>
      </c>
      <c r="B51" s="208"/>
      <c r="C51" s="200"/>
      <c r="D51" s="210"/>
      <c r="E51" s="205"/>
      <c r="F51" s="80"/>
      <c r="G51" s="199"/>
      <c r="H51" s="200"/>
      <c r="I51" s="210"/>
      <c r="J51" s="205"/>
      <c r="K51" s="80"/>
      <c r="L51" s="199"/>
      <c r="M51" s="200"/>
      <c r="N51" s="210"/>
      <c r="O51" s="205"/>
      <c r="P51" s="80"/>
      <c r="Q51" s="372"/>
    </row>
    <row r="52" spans="1:17" ht="15" customHeight="1" x14ac:dyDescent="0.25">
      <c r="A52" s="382" t="s">
        <v>146</v>
      </c>
      <c r="B52" s="208"/>
      <c r="C52" s="200"/>
      <c r="D52" s="210"/>
      <c r="E52" s="205"/>
      <c r="F52" s="80"/>
      <c r="G52" s="199"/>
      <c r="H52" s="200"/>
      <c r="I52" s="210"/>
      <c r="J52" s="205"/>
      <c r="K52" s="80"/>
      <c r="L52" s="199"/>
      <c r="M52" s="200"/>
      <c r="N52" s="210"/>
      <c r="O52" s="205"/>
      <c r="P52" s="80"/>
      <c r="Q52" s="372"/>
    </row>
    <row r="53" spans="1:17" ht="15" customHeight="1" x14ac:dyDescent="0.25">
      <c r="A53" s="375" t="s">
        <v>147</v>
      </c>
      <c r="B53" s="208"/>
      <c r="C53" s="200"/>
      <c r="D53" s="210"/>
      <c r="E53" s="205"/>
      <c r="F53" s="80"/>
      <c r="G53" s="199"/>
      <c r="H53" s="200"/>
      <c r="I53" s="210"/>
      <c r="J53" s="205"/>
      <c r="K53" s="80"/>
      <c r="L53" s="199"/>
      <c r="M53" s="200"/>
      <c r="N53" s="210"/>
      <c r="O53" s="205"/>
      <c r="P53" s="80"/>
      <c r="Q53" s="372"/>
    </row>
    <row r="54" spans="1:17" ht="15" customHeight="1" x14ac:dyDescent="0.25">
      <c r="A54" s="375" t="s">
        <v>148</v>
      </c>
      <c r="B54" s="208"/>
      <c r="C54" s="200"/>
      <c r="D54" s="215"/>
      <c r="E54" s="205"/>
      <c r="F54" s="80"/>
      <c r="G54" s="199"/>
      <c r="H54" s="200"/>
      <c r="I54" s="215"/>
      <c r="J54" s="205"/>
      <c r="K54" s="80"/>
      <c r="L54" s="199"/>
      <c r="M54" s="200"/>
      <c r="N54" s="215"/>
      <c r="O54" s="205"/>
      <c r="P54" s="80"/>
      <c r="Q54" s="372"/>
    </row>
    <row r="55" spans="1:17" ht="15" customHeight="1" x14ac:dyDescent="0.25">
      <c r="A55" s="382" t="s">
        <v>149</v>
      </c>
      <c r="B55" s="208"/>
      <c r="C55" s="200"/>
      <c r="D55" s="210"/>
      <c r="E55" s="205"/>
      <c r="F55" s="80"/>
      <c r="G55" s="199"/>
      <c r="H55" s="200"/>
      <c r="I55" s="210"/>
      <c r="J55" s="205"/>
      <c r="K55" s="80"/>
      <c r="L55" s="199"/>
      <c r="M55" s="200"/>
      <c r="N55" s="210"/>
      <c r="O55" s="205"/>
      <c r="P55" s="80"/>
      <c r="Q55" s="372"/>
    </row>
    <row r="56" spans="1:17" ht="15" customHeight="1" x14ac:dyDescent="0.25">
      <c r="A56" s="382" t="s">
        <v>150</v>
      </c>
      <c r="B56" s="208"/>
      <c r="C56" s="200"/>
      <c r="D56" s="210"/>
      <c r="E56" s="205"/>
      <c r="F56" s="80"/>
      <c r="G56" s="199"/>
      <c r="H56" s="200"/>
      <c r="I56" s="210"/>
      <c r="J56" s="205"/>
      <c r="K56" s="80"/>
      <c r="L56" s="199"/>
      <c r="M56" s="200"/>
      <c r="N56" s="210"/>
      <c r="O56" s="205"/>
      <c r="P56" s="80"/>
      <c r="Q56" s="372"/>
    </row>
    <row r="57" spans="1:17" ht="15" customHeight="1" x14ac:dyDescent="0.25">
      <c r="A57" s="385" t="s">
        <v>151</v>
      </c>
      <c r="B57" s="208"/>
      <c r="C57" s="200"/>
      <c r="D57" s="210"/>
      <c r="E57" s="205"/>
      <c r="F57" s="80"/>
      <c r="G57" s="199"/>
      <c r="H57" s="200"/>
      <c r="I57" s="210"/>
      <c r="J57" s="205"/>
      <c r="K57" s="80"/>
      <c r="L57" s="199"/>
      <c r="M57" s="200"/>
      <c r="N57" s="210"/>
      <c r="O57" s="205"/>
      <c r="P57" s="80"/>
      <c r="Q57" s="372"/>
    </row>
    <row r="58" spans="1:17" ht="15" customHeight="1" x14ac:dyDescent="0.25">
      <c r="A58" s="387" t="s">
        <v>152</v>
      </c>
      <c r="B58" s="200"/>
      <c r="C58" s="200"/>
      <c r="D58" s="210"/>
      <c r="E58" s="205"/>
      <c r="F58" s="80"/>
      <c r="G58" s="199"/>
      <c r="H58" s="200"/>
      <c r="I58" s="210"/>
      <c r="J58" s="205"/>
      <c r="K58" s="80"/>
      <c r="L58" s="199"/>
      <c r="M58" s="200"/>
      <c r="N58" s="210"/>
      <c r="O58" s="205"/>
      <c r="P58" s="80"/>
      <c r="Q58" s="372"/>
    </row>
    <row r="59" spans="1:17" ht="15" customHeight="1" x14ac:dyDescent="0.25">
      <c r="A59" s="387" t="s">
        <v>514</v>
      </c>
      <c r="B59" s="200"/>
      <c r="C59" s="200"/>
      <c r="D59" s="210"/>
      <c r="E59" s="205"/>
      <c r="F59" s="80"/>
      <c r="G59" s="199"/>
      <c r="H59" s="200"/>
      <c r="I59" s="210"/>
      <c r="J59" s="205"/>
      <c r="K59" s="80"/>
      <c r="L59" s="199"/>
      <c r="M59" s="200"/>
      <c r="N59" s="210"/>
      <c r="O59" s="205"/>
      <c r="P59" s="80"/>
      <c r="Q59" s="372"/>
    </row>
    <row r="60" spans="1:17" ht="15" customHeight="1" x14ac:dyDescent="0.25">
      <c r="A60" s="385" t="s">
        <v>153</v>
      </c>
      <c r="B60" s="200"/>
      <c r="C60" s="200"/>
      <c r="D60" s="210"/>
      <c r="E60" s="205"/>
      <c r="F60" s="80"/>
      <c r="G60" s="199"/>
      <c r="H60" s="200"/>
      <c r="I60" s="210"/>
      <c r="J60" s="205"/>
      <c r="K60" s="80"/>
      <c r="L60" s="199"/>
      <c r="M60" s="200"/>
      <c r="N60" s="210"/>
      <c r="O60" s="205"/>
      <c r="P60" s="80"/>
      <c r="Q60" s="372"/>
    </row>
    <row r="61" spans="1:17" ht="15" customHeight="1" x14ac:dyDescent="0.25">
      <c r="A61" s="385" t="s">
        <v>154</v>
      </c>
      <c r="B61" s="200"/>
      <c r="C61" s="200"/>
      <c r="D61" s="210"/>
      <c r="E61" s="205"/>
      <c r="F61" s="80"/>
      <c r="G61" s="199"/>
      <c r="H61" s="200"/>
      <c r="I61" s="210"/>
      <c r="J61" s="205"/>
      <c r="K61" s="80"/>
      <c r="L61" s="199"/>
      <c r="M61" s="200"/>
      <c r="N61" s="210"/>
      <c r="O61" s="205"/>
      <c r="P61" s="80"/>
      <c r="Q61" s="372"/>
    </row>
    <row r="62" spans="1:17" ht="15" customHeight="1" x14ac:dyDescent="0.25">
      <c r="A62" s="385" t="s">
        <v>155</v>
      </c>
      <c r="B62" s="200"/>
      <c r="C62" s="200"/>
      <c r="D62" s="210"/>
      <c r="E62" s="205"/>
      <c r="F62" s="80"/>
      <c r="G62" s="199"/>
      <c r="H62" s="200"/>
      <c r="I62" s="210"/>
      <c r="J62" s="205"/>
      <c r="K62" s="80"/>
      <c r="L62" s="199"/>
      <c r="M62" s="200"/>
      <c r="N62" s="210"/>
      <c r="O62" s="205"/>
      <c r="P62" s="80"/>
      <c r="Q62" s="372"/>
    </row>
    <row r="63" spans="1:17" ht="13.8" x14ac:dyDescent="0.25">
      <c r="A63" s="380" t="s">
        <v>156</v>
      </c>
      <c r="B63" s="211"/>
      <c r="C63" s="199"/>
      <c r="D63" s="213">
        <f>SUM(D51:D62)</f>
        <v>0</v>
      </c>
      <c r="E63" s="203"/>
      <c r="F63" s="81"/>
      <c r="G63" s="217"/>
      <c r="H63" s="199"/>
      <c r="I63" s="213">
        <f>SUM(I51:I62)</f>
        <v>0</v>
      </c>
      <c r="J63" s="203"/>
      <c r="K63" s="81"/>
      <c r="L63" s="217"/>
      <c r="M63" s="199"/>
      <c r="N63" s="213">
        <f>SUM(N51:N62)</f>
        <v>0</v>
      </c>
      <c r="O63" s="203"/>
      <c r="P63" s="81"/>
      <c r="Q63" s="381"/>
    </row>
    <row r="64" spans="1:17" ht="8.1" customHeight="1" x14ac:dyDescent="0.25">
      <c r="A64" s="375"/>
      <c r="B64" s="208"/>
      <c r="C64" s="208"/>
      <c r="D64" s="215"/>
      <c r="E64" s="216"/>
      <c r="F64" s="80"/>
      <c r="G64" s="199"/>
      <c r="H64" s="208"/>
      <c r="I64" s="215"/>
      <c r="J64" s="216"/>
      <c r="K64" s="80"/>
      <c r="L64" s="199"/>
      <c r="M64" s="208"/>
      <c r="N64" s="215"/>
      <c r="O64" s="216"/>
      <c r="P64" s="80"/>
      <c r="Q64" s="372"/>
    </row>
    <row r="65" spans="1:17" ht="13.8" x14ac:dyDescent="0.25">
      <c r="A65" s="373" t="s">
        <v>70</v>
      </c>
      <c r="B65" s="219"/>
      <c r="C65" s="219"/>
      <c r="D65" s="213">
        <f>+D5+D39+D47+D63</f>
        <v>1</v>
      </c>
      <c r="E65" s="203"/>
      <c r="F65" s="81"/>
      <c r="G65" s="217"/>
      <c r="H65" s="219"/>
      <c r="I65" s="213">
        <f>+I5+I39+I47+I63</f>
        <v>1</v>
      </c>
      <c r="J65" s="203"/>
      <c r="K65" s="81"/>
      <c r="L65" s="217"/>
      <c r="M65" s="219"/>
      <c r="N65" s="213">
        <f>+N5+N39+N47+N63</f>
        <v>1</v>
      </c>
      <c r="O65" s="203"/>
      <c r="P65" s="81"/>
      <c r="Q65" s="381"/>
    </row>
    <row r="66" spans="1:17" ht="6.6" customHeight="1" x14ac:dyDescent="0.25">
      <c r="A66" s="375"/>
      <c r="B66" s="208"/>
      <c r="C66" s="208"/>
      <c r="D66" s="215"/>
      <c r="E66" s="216"/>
      <c r="F66" s="80"/>
      <c r="G66" s="199"/>
      <c r="H66" s="208"/>
      <c r="I66" s="215"/>
      <c r="J66" s="216"/>
      <c r="K66" s="80"/>
      <c r="L66" s="199"/>
      <c r="M66" s="208"/>
      <c r="N66" s="215"/>
      <c r="O66" s="216"/>
      <c r="P66" s="80"/>
      <c r="Q66" s="372"/>
    </row>
    <row r="67" spans="1:17" ht="15" customHeight="1" x14ac:dyDescent="0.25">
      <c r="A67" s="373" t="s">
        <v>157</v>
      </c>
      <c r="B67" s="219"/>
      <c r="C67" s="219"/>
      <c r="D67" s="220"/>
      <c r="E67" s="203"/>
      <c r="F67" s="81"/>
      <c r="G67" s="217"/>
      <c r="H67" s="219"/>
      <c r="I67" s="220"/>
      <c r="J67" s="203"/>
      <c r="K67" s="81"/>
      <c r="L67" s="217"/>
      <c r="M67" s="219"/>
      <c r="N67" s="220"/>
      <c r="O67" s="203"/>
      <c r="P67" s="81"/>
      <c r="Q67" s="381"/>
    </row>
    <row r="68" spans="1:17" ht="7.35" customHeight="1" x14ac:dyDescent="0.25">
      <c r="A68" s="375"/>
      <c r="B68" s="208"/>
      <c r="C68" s="208"/>
      <c r="D68" s="215"/>
      <c r="E68" s="205"/>
      <c r="F68" s="80"/>
      <c r="G68" s="199"/>
      <c r="H68" s="208"/>
      <c r="I68" s="215"/>
      <c r="J68" s="205"/>
      <c r="K68" s="80"/>
      <c r="L68" s="199"/>
      <c r="M68" s="208"/>
      <c r="N68" s="215"/>
      <c r="O68" s="205"/>
      <c r="P68" s="80"/>
      <c r="Q68" s="372"/>
    </row>
    <row r="69" spans="1:17" ht="15" customHeight="1" x14ac:dyDescent="0.25">
      <c r="A69" s="373" t="s">
        <v>317</v>
      </c>
      <c r="B69" s="219"/>
      <c r="C69" s="219"/>
      <c r="D69" s="220"/>
      <c r="E69" s="203"/>
      <c r="F69" s="81"/>
      <c r="G69" s="217"/>
      <c r="H69" s="219"/>
      <c r="I69" s="220"/>
      <c r="J69" s="203"/>
      <c r="K69" s="81"/>
      <c r="L69" s="217"/>
      <c r="M69" s="219"/>
      <c r="N69" s="220"/>
      <c r="O69" s="203"/>
      <c r="P69" s="81"/>
      <c r="Q69" s="381"/>
    </row>
    <row r="70" spans="1:17" ht="8.25" customHeight="1" thickBot="1" x14ac:dyDescent="0.3">
      <c r="A70" s="375"/>
      <c r="B70" s="208"/>
      <c r="C70" s="208"/>
      <c r="D70" s="215"/>
      <c r="E70" s="205"/>
      <c r="F70" s="80"/>
      <c r="G70" s="199"/>
      <c r="H70" s="208"/>
      <c r="I70" s="215"/>
      <c r="J70" s="205"/>
      <c r="K70" s="80"/>
      <c r="L70" s="199"/>
      <c r="M70" s="208"/>
      <c r="N70" s="215"/>
      <c r="O70" s="205"/>
      <c r="P70" s="80"/>
      <c r="Q70" s="372"/>
    </row>
    <row r="71" spans="1:17" ht="35.1" customHeight="1" thickBot="1" x14ac:dyDescent="0.3">
      <c r="A71" s="599" t="s">
        <v>71</v>
      </c>
      <c r="B71" s="600"/>
      <c r="C71" s="601"/>
      <c r="D71" s="222">
        <f>+D65+D67+D69-D5</f>
        <v>0</v>
      </c>
      <c r="E71" s="223"/>
      <c r="F71" s="82">
        <f>+D71*$F$5</f>
        <v>0</v>
      </c>
      <c r="G71" s="217"/>
      <c r="H71" s="221"/>
      <c r="I71" s="222">
        <f>+I65+I67+I69-I5</f>
        <v>0</v>
      </c>
      <c r="J71" s="223"/>
      <c r="K71" s="82">
        <f>+I71*$K$5</f>
        <v>0</v>
      </c>
      <c r="L71" s="217"/>
      <c r="M71" s="221"/>
      <c r="N71" s="222">
        <f>+N65+N67+N69-N5</f>
        <v>0</v>
      </c>
      <c r="O71" s="223"/>
      <c r="P71" s="82">
        <f>+N71*$P$5</f>
        <v>0</v>
      </c>
      <c r="Q71" s="381"/>
    </row>
    <row r="72" spans="1:17" ht="33" customHeight="1" thickBot="1" x14ac:dyDescent="0.3">
      <c r="A72" s="602" t="s">
        <v>72</v>
      </c>
      <c r="B72" s="603"/>
      <c r="C72" s="221"/>
      <c r="D72" s="222">
        <f>+D71+D5</f>
        <v>1</v>
      </c>
      <c r="E72" s="223"/>
      <c r="F72" s="388">
        <f>+D72*$F$5</f>
        <v>0</v>
      </c>
      <c r="G72" s="217"/>
      <c r="H72" s="221"/>
      <c r="I72" s="222">
        <f>+I71+I5</f>
        <v>1</v>
      </c>
      <c r="J72" s="223"/>
      <c r="K72" s="388">
        <f>+I72*$K$5</f>
        <v>0</v>
      </c>
      <c r="L72" s="217"/>
      <c r="M72" s="221"/>
      <c r="N72" s="222">
        <f>+N71+N5</f>
        <v>1</v>
      </c>
      <c r="O72" s="223"/>
      <c r="P72" s="388">
        <f>+N72*$P$5</f>
        <v>0</v>
      </c>
      <c r="Q72" s="381"/>
    </row>
    <row r="73" spans="1:17" x14ac:dyDescent="0.25">
      <c r="A73" s="389"/>
      <c r="B73" s="195"/>
      <c r="C73" s="195"/>
      <c r="D73" s="224"/>
      <c r="E73" s="195"/>
      <c r="F73" s="195"/>
      <c r="G73" s="195"/>
      <c r="H73" s="195"/>
      <c r="I73" s="224"/>
      <c r="J73" s="195"/>
      <c r="K73" s="195"/>
      <c r="L73" s="195"/>
      <c r="M73" s="195"/>
      <c r="N73" s="224"/>
      <c r="O73" s="195"/>
      <c r="P73" s="195"/>
      <c r="Q73" s="365"/>
    </row>
    <row r="74" spans="1:17" ht="23.1" customHeight="1" x14ac:dyDescent="0.25">
      <c r="A74" s="199"/>
      <c r="B74" s="199"/>
      <c r="C74" s="199"/>
      <c r="D74" s="390"/>
      <c r="E74" s="225" t="s">
        <v>73</v>
      </c>
      <c r="F74" s="391">
        <f>D6</f>
        <v>0</v>
      </c>
      <c r="G74" s="199"/>
      <c r="H74" s="199"/>
      <c r="I74" s="199"/>
      <c r="J74" s="199"/>
      <c r="K74" s="199"/>
      <c r="L74" s="199"/>
      <c r="M74" s="604" t="s">
        <v>3</v>
      </c>
      <c r="N74" s="587">
        <f>Basisdaten!E5</f>
        <v>0</v>
      </c>
      <c r="O74" s="587"/>
      <c r="P74" s="587"/>
      <c r="Q74" s="372"/>
    </row>
    <row r="75" spans="1:17" ht="23.1" customHeight="1" x14ac:dyDescent="0.25">
      <c r="A75" s="199"/>
      <c r="B75" s="199"/>
      <c r="C75" s="199"/>
      <c r="D75" s="390"/>
      <c r="E75" s="225" t="s">
        <v>318</v>
      </c>
      <c r="F75" s="391">
        <f>I6</f>
        <v>0</v>
      </c>
      <c r="G75" s="199"/>
      <c r="H75" s="199"/>
      <c r="I75" s="199"/>
      <c r="J75" s="199"/>
      <c r="K75" s="199"/>
      <c r="L75" s="199"/>
      <c r="M75" s="604"/>
      <c r="N75" s="587"/>
      <c r="O75" s="587"/>
      <c r="P75" s="587"/>
      <c r="Q75" s="372"/>
    </row>
    <row r="76" spans="1:17" ht="23.55" customHeight="1" x14ac:dyDescent="0.25">
      <c r="A76" s="199"/>
      <c r="B76" s="199"/>
      <c r="C76" s="199"/>
      <c r="D76" s="390"/>
      <c r="E76" s="225" t="s">
        <v>319</v>
      </c>
      <c r="F76" s="391">
        <f>N6</f>
        <v>0</v>
      </c>
      <c r="G76" s="199"/>
      <c r="H76" s="199"/>
      <c r="I76" s="199"/>
      <c r="J76" s="199"/>
      <c r="K76" s="199"/>
      <c r="L76" s="199"/>
      <c r="M76" s="604"/>
      <c r="N76" s="605"/>
      <c r="O76" s="605"/>
      <c r="P76" s="605"/>
      <c r="Q76" s="372"/>
    </row>
    <row r="77" spans="1:17" ht="32.549999999999997" customHeight="1" x14ac:dyDescent="0.25">
      <c r="A77" s="199"/>
      <c r="B77" s="199"/>
      <c r="C77" s="199"/>
      <c r="D77" s="390"/>
      <c r="E77" s="225" t="s">
        <v>158</v>
      </c>
      <c r="F77" s="392">
        <f>ROUND(+F74*F72+F75*K72+F76*P72,2)</f>
        <v>0</v>
      </c>
      <c r="G77" s="199"/>
      <c r="H77" s="226"/>
      <c r="I77" s="393"/>
      <c r="J77" s="393"/>
      <c r="L77" s="199"/>
      <c r="M77" s="226" t="s">
        <v>1</v>
      </c>
      <c r="N77" s="593">
        <f>Basisdaten!E3</f>
        <v>0</v>
      </c>
      <c r="O77" s="593"/>
      <c r="Q77" s="372"/>
    </row>
    <row r="78" spans="1:17" ht="27.75" customHeight="1" x14ac:dyDescent="0.25">
      <c r="A78" s="199"/>
      <c r="B78" s="199"/>
      <c r="C78" s="199"/>
      <c r="D78" s="390"/>
      <c r="E78" s="225" t="s">
        <v>320</v>
      </c>
      <c r="F78" s="394">
        <f>((D5+D39)/D72)*F74+((I5+I39)/I72)*F75+((N5+N39)/N72)*F76</f>
        <v>0</v>
      </c>
      <c r="G78" s="199"/>
      <c r="H78" s="199"/>
      <c r="I78" s="199"/>
      <c r="J78" s="199"/>
      <c r="K78" s="199"/>
      <c r="L78" s="199"/>
      <c r="M78" s="199"/>
      <c r="N78" s="199"/>
      <c r="O78" s="199"/>
      <c r="P78" s="199"/>
      <c r="Q78" s="372"/>
    </row>
    <row r="79" spans="1:17" ht="9" customHeight="1" thickBot="1" x14ac:dyDescent="0.3">
      <c r="A79" s="395"/>
      <c r="B79" s="395"/>
      <c r="C79" s="395"/>
      <c r="D79" s="395"/>
      <c r="E79" s="395"/>
      <c r="F79" s="395"/>
      <c r="G79" s="395"/>
      <c r="H79" s="395"/>
      <c r="I79" s="395"/>
      <c r="J79" s="395"/>
      <c r="K79" s="395"/>
      <c r="L79" s="395"/>
      <c r="M79" s="395"/>
      <c r="N79" s="395"/>
      <c r="O79" s="395"/>
      <c r="P79" s="395"/>
      <c r="Q79" s="396"/>
    </row>
    <row r="80" spans="1:17" ht="13.8" thickTop="1" x14ac:dyDescent="0.25"/>
  </sheetData>
  <mergeCells count="8">
    <mergeCell ref="N77:O77"/>
    <mergeCell ref="A1:Q1"/>
    <mergeCell ref="H3:K3"/>
    <mergeCell ref="M3:Q3"/>
    <mergeCell ref="A71:C71"/>
    <mergeCell ref="A72:B72"/>
    <mergeCell ref="M74:M76"/>
    <mergeCell ref="N74:P76"/>
  </mergeCells>
  <pageMargins left="0.70866141732283472" right="0.70866141732283472" top="0.78740157480314965" bottom="0.78740157480314965" header="0.31496062992125984" footer="0.31496062992125984"/>
  <pageSetup paperSize="9" scale="46" orientation="portrait" r:id="rId1"/>
  <headerFooter>
    <oddHeader>&amp;CAusschreibung Reinigung Gemeinde Oberhaching 2026</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4BBC5-58D4-40AE-96F4-88F22B1D96FE}">
  <sheetPr>
    <tabColor theme="7" tint="0.59999389629810485"/>
  </sheetPr>
  <dimension ref="A1:T80"/>
  <sheetViews>
    <sheetView zoomScale="80" zoomScaleNormal="80" zoomScaleSheetLayoutView="80" zoomScalePageLayoutView="60" workbookViewId="0">
      <selection activeCell="B4" sqref="B4"/>
    </sheetView>
  </sheetViews>
  <sheetFormatPr baseColWidth="10" defaultRowHeight="13.2" x14ac:dyDescent="0.25"/>
  <cols>
    <col min="1" max="1" width="17.5546875" style="9" customWidth="1"/>
    <col min="2" max="2" width="44.77734375" style="9" customWidth="1"/>
    <col min="3" max="3" width="10.44140625" style="9" customWidth="1"/>
    <col min="4" max="4" width="14.77734375" style="9" customWidth="1"/>
    <col min="5" max="5" width="1.33203125" style="9" customWidth="1"/>
    <col min="6" max="6" width="13.21875" style="9" customWidth="1"/>
    <col min="7" max="7" width="1.21875" style="9" customWidth="1"/>
    <col min="8" max="8" width="10.44140625" style="9" customWidth="1"/>
    <col min="9" max="9" width="14.21875" style="9" customWidth="1"/>
    <col min="10" max="10" width="1.109375" style="9" customWidth="1"/>
    <col min="11" max="11" width="13.21875" style="9" customWidth="1"/>
    <col min="12" max="12" width="1.21875" style="9" customWidth="1"/>
    <col min="13" max="13" width="10.44140625" style="9" customWidth="1"/>
    <col min="14" max="14" width="13.44140625" style="9" customWidth="1"/>
    <col min="15" max="15" width="1.109375" style="9" customWidth="1"/>
    <col min="16" max="16" width="13.21875" style="9" customWidth="1"/>
    <col min="17" max="17" width="1.5546875" style="9" customWidth="1"/>
    <col min="18" max="263" width="11.5546875" style="9"/>
    <col min="264" max="264" width="29.5546875" style="9" customWidth="1"/>
    <col min="265" max="265" width="29" style="9" customWidth="1"/>
    <col min="266" max="266" width="11.5546875" style="9"/>
    <col min="267" max="267" width="12.77734375" style="9" customWidth="1"/>
    <col min="268" max="268" width="13.21875" style="9" customWidth="1"/>
    <col min="269" max="269" width="1.5546875" style="9" customWidth="1"/>
    <col min="270" max="519" width="11.5546875" style="9"/>
    <col min="520" max="520" width="29.5546875" style="9" customWidth="1"/>
    <col min="521" max="521" width="29" style="9" customWidth="1"/>
    <col min="522" max="522" width="11.5546875" style="9"/>
    <col min="523" max="523" width="12.77734375" style="9" customWidth="1"/>
    <col min="524" max="524" width="13.21875" style="9" customWidth="1"/>
    <col min="525" max="525" width="1.5546875" style="9" customWidth="1"/>
    <col min="526" max="775" width="11.5546875" style="9"/>
    <col min="776" max="776" width="29.5546875" style="9" customWidth="1"/>
    <col min="777" max="777" width="29" style="9" customWidth="1"/>
    <col min="778" max="778" width="11.5546875" style="9"/>
    <col min="779" max="779" width="12.77734375" style="9" customWidth="1"/>
    <col min="780" max="780" width="13.21875" style="9" customWidth="1"/>
    <col min="781" max="781" width="1.5546875" style="9" customWidth="1"/>
    <col min="782" max="1031" width="11.5546875" style="9"/>
    <col min="1032" max="1032" width="29.5546875" style="9" customWidth="1"/>
    <col min="1033" max="1033" width="29" style="9" customWidth="1"/>
    <col min="1034" max="1034" width="11.5546875" style="9"/>
    <col min="1035" max="1035" width="12.77734375" style="9" customWidth="1"/>
    <col min="1036" max="1036" width="13.21875" style="9" customWidth="1"/>
    <col min="1037" max="1037" width="1.5546875" style="9" customWidth="1"/>
    <col min="1038" max="1287" width="11.5546875" style="9"/>
    <col min="1288" max="1288" width="29.5546875" style="9" customWidth="1"/>
    <col min="1289" max="1289" width="29" style="9" customWidth="1"/>
    <col min="1290" max="1290" width="11.5546875" style="9"/>
    <col min="1291" max="1291" width="12.77734375" style="9" customWidth="1"/>
    <col min="1292" max="1292" width="13.21875" style="9" customWidth="1"/>
    <col min="1293" max="1293" width="1.5546875" style="9" customWidth="1"/>
    <col min="1294" max="1543" width="11.5546875" style="9"/>
    <col min="1544" max="1544" width="29.5546875" style="9" customWidth="1"/>
    <col min="1545" max="1545" width="29" style="9" customWidth="1"/>
    <col min="1546" max="1546" width="11.5546875" style="9"/>
    <col min="1547" max="1547" width="12.77734375" style="9" customWidth="1"/>
    <col min="1548" max="1548" width="13.21875" style="9" customWidth="1"/>
    <col min="1549" max="1549" width="1.5546875" style="9" customWidth="1"/>
    <col min="1550" max="1799" width="11.5546875" style="9"/>
    <col min="1800" max="1800" width="29.5546875" style="9" customWidth="1"/>
    <col min="1801" max="1801" width="29" style="9" customWidth="1"/>
    <col min="1802" max="1802" width="11.5546875" style="9"/>
    <col min="1803" max="1803" width="12.77734375" style="9" customWidth="1"/>
    <col min="1804" max="1804" width="13.21875" style="9" customWidth="1"/>
    <col min="1805" max="1805" width="1.5546875" style="9" customWidth="1"/>
    <col min="1806" max="2055" width="11.5546875" style="9"/>
    <col min="2056" max="2056" width="29.5546875" style="9" customWidth="1"/>
    <col min="2057" max="2057" width="29" style="9" customWidth="1"/>
    <col min="2058" max="2058" width="11.5546875" style="9"/>
    <col min="2059" max="2059" width="12.77734375" style="9" customWidth="1"/>
    <col min="2060" max="2060" width="13.21875" style="9" customWidth="1"/>
    <col min="2061" max="2061" width="1.5546875" style="9" customWidth="1"/>
    <col min="2062" max="2311" width="11.5546875" style="9"/>
    <col min="2312" max="2312" width="29.5546875" style="9" customWidth="1"/>
    <col min="2313" max="2313" width="29" style="9" customWidth="1"/>
    <col min="2314" max="2314" width="11.5546875" style="9"/>
    <col min="2315" max="2315" width="12.77734375" style="9" customWidth="1"/>
    <col min="2316" max="2316" width="13.21875" style="9" customWidth="1"/>
    <col min="2317" max="2317" width="1.5546875" style="9" customWidth="1"/>
    <col min="2318" max="2567" width="11.5546875" style="9"/>
    <col min="2568" max="2568" width="29.5546875" style="9" customWidth="1"/>
    <col min="2569" max="2569" width="29" style="9" customWidth="1"/>
    <col min="2570" max="2570" width="11.5546875" style="9"/>
    <col min="2571" max="2571" width="12.77734375" style="9" customWidth="1"/>
    <col min="2572" max="2572" width="13.21875" style="9" customWidth="1"/>
    <col min="2573" max="2573" width="1.5546875" style="9" customWidth="1"/>
    <col min="2574" max="2823" width="11.5546875" style="9"/>
    <col min="2824" max="2824" width="29.5546875" style="9" customWidth="1"/>
    <col min="2825" max="2825" width="29" style="9" customWidth="1"/>
    <col min="2826" max="2826" width="11.5546875" style="9"/>
    <col min="2827" max="2827" width="12.77734375" style="9" customWidth="1"/>
    <col min="2828" max="2828" width="13.21875" style="9" customWidth="1"/>
    <col min="2829" max="2829" width="1.5546875" style="9" customWidth="1"/>
    <col min="2830" max="3079" width="11.5546875" style="9"/>
    <col min="3080" max="3080" width="29.5546875" style="9" customWidth="1"/>
    <col min="3081" max="3081" width="29" style="9" customWidth="1"/>
    <col min="3082" max="3082" width="11.5546875" style="9"/>
    <col min="3083" max="3083" width="12.77734375" style="9" customWidth="1"/>
    <col min="3084" max="3084" width="13.21875" style="9" customWidth="1"/>
    <col min="3085" max="3085" width="1.5546875" style="9" customWidth="1"/>
    <col min="3086" max="3335" width="11.5546875" style="9"/>
    <col min="3336" max="3336" width="29.5546875" style="9" customWidth="1"/>
    <col min="3337" max="3337" width="29" style="9" customWidth="1"/>
    <col min="3338" max="3338" width="11.5546875" style="9"/>
    <col min="3339" max="3339" width="12.77734375" style="9" customWidth="1"/>
    <col min="3340" max="3340" width="13.21875" style="9" customWidth="1"/>
    <col min="3341" max="3341" width="1.5546875" style="9" customWidth="1"/>
    <col min="3342" max="3591" width="11.5546875" style="9"/>
    <col min="3592" max="3592" width="29.5546875" style="9" customWidth="1"/>
    <col min="3593" max="3593" width="29" style="9" customWidth="1"/>
    <col min="3594" max="3594" width="11.5546875" style="9"/>
    <col min="3595" max="3595" width="12.77734375" style="9" customWidth="1"/>
    <col min="3596" max="3596" width="13.21875" style="9" customWidth="1"/>
    <col min="3597" max="3597" width="1.5546875" style="9" customWidth="1"/>
    <col min="3598" max="3847" width="11.5546875" style="9"/>
    <col min="3848" max="3848" width="29.5546875" style="9" customWidth="1"/>
    <col min="3849" max="3849" width="29" style="9" customWidth="1"/>
    <col min="3850" max="3850" width="11.5546875" style="9"/>
    <col min="3851" max="3851" width="12.77734375" style="9" customWidth="1"/>
    <col min="3852" max="3852" width="13.21875" style="9" customWidth="1"/>
    <col min="3853" max="3853" width="1.5546875" style="9" customWidth="1"/>
    <col min="3854" max="4103" width="11.5546875" style="9"/>
    <col min="4104" max="4104" width="29.5546875" style="9" customWidth="1"/>
    <col min="4105" max="4105" width="29" style="9" customWidth="1"/>
    <col min="4106" max="4106" width="11.5546875" style="9"/>
    <col min="4107" max="4107" width="12.77734375" style="9" customWidth="1"/>
    <col min="4108" max="4108" width="13.21875" style="9" customWidth="1"/>
    <col min="4109" max="4109" width="1.5546875" style="9" customWidth="1"/>
    <col min="4110" max="4359" width="11.5546875" style="9"/>
    <col min="4360" max="4360" width="29.5546875" style="9" customWidth="1"/>
    <col min="4361" max="4361" width="29" style="9" customWidth="1"/>
    <col min="4362" max="4362" width="11.5546875" style="9"/>
    <col min="4363" max="4363" width="12.77734375" style="9" customWidth="1"/>
    <col min="4364" max="4364" width="13.21875" style="9" customWidth="1"/>
    <col min="4365" max="4365" width="1.5546875" style="9" customWidth="1"/>
    <col min="4366" max="4615" width="11.5546875" style="9"/>
    <col min="4616" max="4616" width="29.5546875" style="9" customWidth="1"/>
    <col min="4617" max="4617" width="29" style="9" customWidth="1"/>
    <col min="4618" max="4618" width="11.5546875" style="9"/>
    <col min="4619" max="4619" width="12.77734375" style="9" customWidth="1"/>
    <col min="4620" max="4620" width="13.21875" style="9" customWidth="1"/>
    <col min="4621" max="4621" width="1.5546875" style="9" customWidth="1"/>
    <col min="4622" max="4871" width="11.5546875" style="9"/>
    <col min="4872" max="4872" width="29.5546875" style="9" customWidth="1"/>
    <col min="4873" max="4873" width="29" style="9" customWidth="1"/>
    <col min="4874" max="4874" width="11.5546875" style="9"/>
    <col min="4875" max="4875" width="12.77734375" style="9" customWidth="1"/>
    <col min="4876" max="4876" width="13.21875" style="9" customWidth="1"/>
    <col min="4877" max="4877" width="1.5546875" style="9" customWidth="1"/>
    <col min="4878" max="5127" width="11.5546875" style="9"/>
    <col min="5128" max="5128" width="29.5546875" style="9" customWidth="1"/>
    <col min="5129" max="5129" width="29" style="9" customWidth="1"/>
    <col min="5130" max="5130" width="11.5546875" style="9"/>
    <col min="5131" max="5131" width="12.77734375" style="9" customWidth="1"/>
    <col min="5132" max="5132" width="13.21875" style="9" customWidth="1"/>
    <col min="5133" max="5133" width="1.5546875" style="9" customWidth="1"/>
    <col min="5134" max="5383" width="11.5546875" style="9"/>
    <col min="5384" max="5384" width="29.5546875" style="9" customWidth="1"/>
    <col min="5385" max="5385" width="29" style="9" customWidth="1"/>
    <col min="5386" max="5386" width="11.5546875" style="9"/>
    <col min="5387" max="5387" width="12.77734375" style="9" customWidth="1"/>
    <col min="5388" max="5388" width="13.21875" style="9" customWidth="1"/>
    <col min="5389" max="5389" width="1.5546875" style="9" customWidth="1"/>
    <col min="5390" max="5639" width="11.5546875" style="9"/>
    <col min="5640" max="5640" width="29.5546875" style="9" customWidth="1"/>
    <col min="5641" max="5641" width="29" style="9" customWidth="1"/>
    <col min="5642" max="5642" width="11.5546875" style="9"/>
    <col min="5643" max="5643" width="12.77734375" style="9" customWidth="1"/>
    <col min="5644" max="5644" width="13.21875" style="9" customWidth="1"/>
    <col min="5645" max="5645" width="1.5546875" style="9" customWidth="1"/>
    <col min="5646" max="5895" width="11.5546875" style="9"/>
    <col min="5896" max="5896" width="29.5546875" style="9" customWidth="1"/>
    <col min="5897" max="5897" width="29" style="9" customWidth="1"/>
    <col min="5898" max="5898" width="11.5546875" style="9"/>
    <col min="5899" max="5899" width="12.77734375" style="9" customWidth="1"/>
    <col min="5900" max="5900" width="13.21875" style="9" customWidth="1"/>
    <col min="5901" max="5901" width="1.5546875" style="9" customWidth="1"/>
    <col min="5902" max="6151" width="11.5546875" style="9"/>
    <col min="6152" max="6152" width="29.5546875" style="9" customWidth="1"/>
    <col min="6153" max="6153" width="29" style="9" customWidth="1"/>
    <col min="6154" max="6154" width="11.5546875" style="9"/>
    <col min="6155" max="6155" width="12.77734375" style="9" customWidth="1"/>
    <col min="6156" max="6156" width="13.21875" style="9" customWidth="1"/>
    <col min="6157" max="6157" width="1.5546875" style="9" customWidth="1"/>
    <col min="6158" max="6407" width="11.5546875" style="9"/>
    <col min="6408" max="6408" width="29.5546875" style="9" customWidth="1"/>
    <col min="6409" max="6409" width="29" style="9" customWidth="1"/>
    <col min="6410" max="6410" width="11.5546875" style="9"/>
    <col min="6411" max="6411" width="12.77734375" style="9" customWidth="1"/>
    <col min="6412" max="6412" width="13.21875" style="9" customWidth="1"/>
    <col min="6413" max="6413" width="1.5546875" style="9" customWidth="1"/>
    <col min="6414" max="6663" width="11.5546875" style="9"/>
    <col min="6664" max="6664" width="29.5546875" style="9" customWidth="1"/>
    <col min="6665" max="6665" width="29" style="9" customWidth="1"/>
    <col min="6666" max="6666" width="11.5546875" style="9"/>
    <col min="6667" max="6667" width="12.77734375" style="9" customWidth="1"/>
    <col min="6668" max="6668" width="13.21875" style="9" customWidth="1"/>
    <col min="6669" max="6669" width="1.5546875" style="9" customWidth="1"/>
    <col min="6670" max="6919" width="11.5546875" style="9"/>
    <col min="6920" max="6920" width="29.5546875" style="9" customWidth="1"/>
    <col min="6921" max="6921" width="29" style="9" customWidth="1"/>
    <col min="6922" max="6922" width="11.5546875" style="9"/>
    <col min="6923" max="6923" width="12.77734375" style="9" customWidth="1"/>
    <col min="6924" max="6924" width="13.21875" style="9" customWidth="1"/>
    <col min="6925" max="6925" width="1.5546875" style="9" customWidth="1"/>
    <col min="6926" max="7175" width="11.5546875" style="9"/>
    <col min="7176" max="7176" width="29.5546875" style="9" customWidth="1"/>
    <col min="7177" max="7177" width="29" style="9" customWidth="1"/>
    <col min="7178" max="7178" width="11.5546875" style="9"/>
    <col min="7179" max="7179" width="12.77734375" style="9" customWidth="1"/>
    <col min="7180" max="7180" width="13.21875" style="9" customWidth="1"/>
    <col min="7181" max="7181" width="1.5546875" style="9" customWidth="1"/>
    <col min="7182" max="7431" width="11.5546875" style="9"/>
    <col min="7432" max="7432" width="29.5546875" style="9" customWidth="1"/>
    <col min="7433" max="7433" width="29" style="9" customWidth="1"/>
    <col min="7434" max="7434" width="11.5546875" style="9"/>
    <col min="7435" max="7435" width="12.77734375" style="9" customWidth="1"/>
    <col min="7436" max="7436" width="13.21875" style="9" customWidth="1"/>
    <col min="7437" max="7437" width="1.5546875" style="9" customWidth="1"/>
    <col min="7438" max="7687" width="11.5546875" style="9"/>
    <col min="7688" max="7688" width="29.5546875" style="9" customWidth="1"/>
    <col min="7689" max="7689" width="29" style="9" customWidth="1"/>
    <col min="7690" max="7690" width="11.5546875" style="9"/>
    <col min="7691" max="7691" width="12.77734375" style="9" customWidth="1"/>
    <col min="7692" max="7692" width="13.21875" style="9" customWidth="1"/>
    <col min="7693" max="7693" width="1.5546875" style="9" customWidth="1"/>
    <col min="7694" max="7943" width="11.5546875" style="9"/>
    <col min="7944" max="7944" width="29.5546875" style="9" customWidth="1"/>
    <col min="7945" max="7945" width="29" style="9" customWidth="1"/>
    <col min="7946" max="7946" width="11.5546875" style="9"/>
    <col min="7947" max="7947" width="12.77734375" style="9" customWidth="1"/>
    <col min="7948" max="7948" width="13.21875" style="9" customWidth="1"/>
    <col min="7949" max="7949" width="1.5546875" style="9" customWidth="1"/>
    <col min="7950" max="8199" width="11.5546875" style="9"/>
    <col min="8200" max="8200" width="29.5546875" style="9" customWidth="1"/>
    <col min="8201" max="8201" width="29" style="9" customWidth="1"/>
    <col min="8202" max="8202" width="11.5546875" style="9"/>
    <col min="8203" max="8203" width="12.77734375" style="9" customWidth="1"/>
    <col min="8204" max="8204" width="13.21875" style="9" customWidth="1"/>
    <col min="8205" max="8205" width="1.5546875" style="9" customWidth="1"/>
    <col min="8206" max="8455" width="11.5546875" style="9"/>
    <col min="8456" max="8456" width="29.5546875" style="9" customWidth="1"/>
    <col min="8457" max="8457" width="29" style="9" customWidth="1"/>
    <col min="8458" max="8458" width="11.5546875" style="9"/>
    <col min="8459" max="8459" width="12.77734375" style="9" customWidth="1"/>
    <col min="8460" max="8460" width="13.21875" style="9" customWidth="1"/>
    <col min="8461" max="8461" width="1.5546875" style="9" customWidth="1"/>
    <col min="8462" max="8711" width="11.5546875" style="9"/>
    <col min="8712" max="8712" width="29.5546875" style="9" customWidth="1"/>
    <col min="8713" max="8713" width="29" style="9" customWidth="1"/>
    <col min="8714" max="8714" width="11.5546875" style="9"/>
    <col min="8715" max="8715" width="12.77734375" style="9" customWidth="1"/>
    <col min="8716" max="8716" width="13.21875" style="9" customWidth="1"/>
    <col min="8717" max="8717" width="1.5546875" style="9" customWidth="1"/>
    <col min="8718" max="8967" width="11.5546875" style="9"/>
    <col min="8968" max="8968" width="29.5546875" style="9" customWidth="1"/>
    <col min="8969" max="8969" width="29" style="9" customWidth="1"/>
    <col min="8970" max="8970" width="11.5546875" style="9"/>
    <col min="8971" max="8971" width="12.77734375" style="9" customWidth="1"/>
    <col min="8972" max="8972" width="13.21875" style="9" customWidth="1"/>
    <col min="8973" max="8973" width="1.5546875" style="9" customWidth="1"/>
    <col min="8974" max="9223" width="11.5546875" style="9"/>
    <col min="9224" max="9224" width="29.5546875" style="9" customWidth="1"/>
    <col min="9225" max="9225" width="29" style="9" customWidth="1"/>
    <col min="9226" max="9226" width="11.5546875" style="9"/>
    <col min="9227" max="9227" width="12.77734375" style="9" customWidth="1"/>
    <col min="9228" max="9228" width="13.21875" style="9" customWidth="1"/>
    <col min="9229" max="9229" width="1.5546875" style="9" customWidth="1"/>
    <col min="9230" max="9479" width="11.5546875" style="9"/>
    <col min="9480" max="9480" width="29.5546875" style="9" customWidth="1"/>
    <col min="9481" max="9481" width="29" style="9" customWidth="1"/>
    <col min="9482" max="9482" width="11.5546875" style="9"/>
    <col min="9483" max="9483" width="12.77734375" style="9" customWidth="1"/>
    <col min="9484" max="9484" width="13.21875" style="9" customWidth="1"/>
    <col min="9485" max="9485" width="1.5546875" style="9" customWidth="1"/>
    <col min="9486" max="9735" width="11.5546875" style="9"/>
    <col min="9736" max="9736" width="29.5546875" style="9" customWidth="1"/>
    <col min="9737" max="9737" width="29" style="9" customWidth="1"/>
    <col min="9738" max="9738" width="11.5546875" style="9"/>
    <col min="9739" max="9739" width="12.77734375" style="9" customWidth="1"/>
    <col min="9740" max="9740" width="13.21875" style="9" customWidth="1"/>
    <col min="9741" max="9741" width="1.5546875" style="9" customWidth="1"/>
    <col min="9742" max="9991" width="11.5546875" style="9"/>
    <col min="9992" max="9992" width="29.5546875" style="9" customWidth="1"/>
    <col min="9993" max="9993" width="29" style="9" customWidth="1"/>
    <col min="9994" max="9994" width="11.5546875" style="9"/>
    <col min="9995" max="9995" width="12.77734375" style="9" customWidth="1"/>
    <col min="9996" max="9996" width="13.21875" style="9" customWidth="1"/>
    <col min="9997" max="9997" width="1.5546875" style="9" customWidth="1"/>
    <col min="9998" max="10247" width="11.5546875" style="9"/>
    <col min="10248" max="10248" width="29.5546875" style="9" customWidth="1"/>
    <col min="10249" max="10249" width="29" style="9" customWidth="1"/>
    <col min="10250" max="10250" width="11.5546875" style="9"/>
    <col min="10251" max="10251" width="12.77734375" style="9" customWidth="1"/>
    <col min="10252" max="10252" width="13.21875" style="9" customWidth="1"/>
    <col min="10253" max="10253" width="1.5546875" style="9" customWidth="1"/>
    <col min="10254" max="10503" width="11.5546875" style="9"/>
    <col min="10504" max="10504" width="29.5546875" style="9" customWidth="1"/>
    <col min="10505" max="10505" width="29" style="9" customWidth="1"/>
    <col min="10506" max="10506" width="11.5546875" style="9"/>
    <col min="10507" max="10507" width="12.77734375" style="9" customWidth="1"/>
    <col min="10508" max="10508" width="13.21875" style="9" customWidth="1"/>
    <col min="10509" max="10509" width="1.5546875" style="9" customWidth="1"/>
    <col min="10510" max="10759" width="11.5546875" style="9"/>
    <col min="10760" max="10760" width="29.5546875" style="9" customWidth="1"/>
    <col min="10761" max="10761" width="29" style="9" customWidth="1"/>
    <col min="10762" max="10762" width="11.5546875" style="9"/>
    <col min="10763" max="10763" width="12.77734375" style="9" customWidth="1"/>
    <col min="10764" max="10764" width="13.21875" style="9" customWidth="1"/>
    <col min="10765" max="10765" width="1.5546875" style="9" customWidth="1"/>
    <col min="10766" max="11015" width="11.5546875" style="9"/>
    <col min="11016" max="11016" width="29.5546875" style="9" customWidth="1"/>
    <col min="11017" max="11017" width="29" style="9" customWidth="1"/>
    <col min="11018" max="11018" width="11.5546875" style="9"/>
    <col min="11019" max="11019" width="12.77734375" style="9" customWidth="1"/>
    <col min="11020" max="11020" width="13.21875" style="9" customWidth="1"/>
    <col min="11021" max="11021" width="1.5546875" style="9" customWidth="1"/>
    <col min="11022" max="11271" width="11.5546875" style="9"/>
    <col min="11272" max="11272" width="29.5546875" style="9" customWidth="1"/>
    <col min="11273" max="11273" width="29" style="9" customWidth="1"/>
    <col min="11274" max="11274" width="11.5546875" style="9"/>
    <col min="11275" max="11275" width="12.77734375" style="9" customWidth="1"/>
    <col min="11276" max="11276" width="13.21875" style="9" customWidth="1"/>
    <col min="11277" max="11277" width="1.5546875" style="9" customWidth="1"/>
    <col min="11278" max="11527" width="11.5546875" style="9"/>
    <col min="11528" max="11528" width="29.5546875" style="9" customWidth="1"/>
    <col min="11529" max="11529" width="29" style="9" customWidth="1"/>
    <col min="11530" max="11530" width="11.5546875" style="9"/>
    <col min="11531" max="11531" width="12.77734375" style="9" customWidth="1"/>
    <col min="11532" max="11532" width="13.21875" style="9" customWidth="1"/>
    <col min="11533" max="11533" width="1.5546875" style="9" customWidth="1"/>
    <col min="11534" max="11783" width="11.5546875" style="9"/>
    <col min="11784" max="11784" width="29.5546875" style="9" customWidth="1"/>
    <col min="11785" max="11785" width="29" style="9" customWidth="1"/>
    <col min="11786" max="11786" width="11.5546875" style="9"/>
    <col min="11787" max="11787" width="12.77734375" style="9" customWidth="1"/>
    <col min="11788" max="11788" width="13.21875" style="9" customWidth="1"/>
    <col min="11789" max="11789" width="1.5546875" style="9" customWidth="1"/>
    <col min="11790" max="12039" width="11.5546875" style="9"/>
    <col min="12040" max="12040" width="29.5546875" style="9" customWidth="1"/>
    <col min="12041" max="12041" width="29" style="9" customWidth="1"/>
    <col min="12042" max="12042" width="11.5546875" style="9"/>
    <col min="12043" max="12043" width="12.77734375" style="9" customWidth="1"/>
    <col min="12044" max="12044" width="13.21875" style="9" customWidth="1"/>
    <col min="12045" max="12045" width="1.5546875" style="9" customWidth="1"/>
    <col min="12046" max="12295" width="11.5546875" style="9"/>
    <col min="12296" max="12296" width="29.5546875" style="9" customWidth="1"/>
    <col min="12297" max="12297" width="29" style="9" customWidth="1"/>
    <col min="12298" max="12298" width="11.5546875" style="9"/>
    <col min="12299" max="12299" width="12.77734375" style="9" customWidth="1"/>
    <col min="12300" max="12300" width="13.21875" style="9" customWidth="1"/>
    <col min="12301" max="12301" width="1.5546875" style="9" customWidth="1"/>
    <col min="12302" max="12551" width="11.5546875" style="9"/>
    <col min="12552" max="12552" width="29.5546875" style="9" customWidth="1"/>
    <col min="12553" max="12553" width="29" style="9" customWidth="1"/>
    <col min="12554" max="12554" width="11.5546875" style="9"/>
    <col min="12555" max="12555" width="12.77734375" style="9" customWidth="1"/>
    <col min="12556" max="12556" width="13.21875" style="9" customWidth="1"/>
    <col min="12557" max="12557" width="1.5546875" style="9" customWidth="1"/>
    <col min="12558" max="12807" width="11.5546875" style="9"/>
    <col min="12808" max="12808" width="29.5546875" style="9" customWidth="1"/>
    <col min="12809" max="12809" width="29" style="9" customWidth="1"/>
    <col min="12810" max="12810" width="11.5546875" style="9"/>
    <col min="12811" max="12811" width="12.77734375" style="9" customWidth="1"/>
    <col min="12812" max="12812" width="13.21875" style="9" customWidth="1"/>
    <col min="12813" max="12813" width="1.5546875" style="9" customWidth="1"/>
    <col min="12814" max="13063" width="11.5546875" style="9"/>
    <col min="13064" max="13064" width="29.5546875" style="9" customWidth="1"/>
    <col min="13065" max="13065" width="29" style="9" customWidth="1"/>
    <col min="13066" max="13066" width="11.5546875" style="9"/>
    <col min="13067" max="13067" width="12.77734375" style="9" customWidth="1"/>
    <col min="13068" max="13068" width="13.21875" style="9" customWidth="1"/>
    <col min="13069" max="13069" width="1.5546875" style="9" customWidth="1"/>
    <col min="13070" max="13319" width="11.5546875" style="9"/>
    <col min="13320" max="13320" width="29.5546875" style="9" customWidth="1"/>
    <col min="13321" max="13321" width="29" style="9" customWidth="1"/>
    <col min="13322" max="13322" width="11.5546875" style="9"/>
    <col min="13323" max="13323" width="12.77734375" style="9" customWidth="1"/>
    <col min="13324" max="13324" width="13.21875" style="9" customWidth="1"/>
    <col min="13325" max="13325" width="1.5546875" style="9" customWidth="1"/>
    <col min="13326" max="13575" width="11.5546875" style="9"/>
    <col min="13576" max="13576" width="29.5546875" style="9" customWidth="1"/>
    <col min="13577" max="13577" width="29" style="9" customWidth="1"/>
    <col min="13578" max="13578" width="11.5546875" style="9"/>
    <col min="13579" max="13579" width="12.77734375" style="9" customWidth="1"/>
    <col min="13580" max="13580" width="13.21875" style="9" customWidth="1"/>
    <col min="13581" max="13581" width="1.5546875" style="9" customWidth="1"/>
    <col min="13582" max="13831" width="11.5546875" style="9"/>
    <col min="13832" max="13832" width="29.5546875" style="9" customWidth="1"/>
    <col min="13833" max="13833" width="29" style="9" customWidth="1"/>
    <col min="13834" max="13834" width="11.5546875" style="9"/>
    <col min="13835" max="13835" width="12.77734375" style="9" customWidth="1"/>
    <col min="13836" max="13836" width="13.21875" style="9" customWidth="1"/>
    <col min="13837" max="13837" width="1.5546875" style="9" customWidth="1"/>
    <col min="13838" max="14087" width="11.5546875" style="9"/>
    <col min="14088" max="14088" width="29.5546875" style="9" customWidth="1"/>
    <col min="14089" max="14089" width="29" style="9" customWidth="1"/>
    <col min="14090" max="14090" width="11.5546875" style="9"/>
    <col min="14091" max="14091" width="12.77734375" style="9" customWidth="1"/>
    <col min="14092" max="14092" width="13.21875" style="9" customWidth="1"/>
    <col min="14093" max="14093" width="1.5546875" style="9" customWidth="1"/>
    <col min="14094" max="14343" width="11.5546875" style="9"/>
    <col min="14344" max="14344" width="29.5546875" style="9" customWidth="1"/>
    <col min="14345" max="14345" width="29" style="9" customWidth="1"/>
    <col min="14346" max="14346" width="11.5546875" style="9"/>
    <col min="14347" max="14347" width="12.77734375" style="9" customWidth="1"/>
    <col min="14348" max="14348" width="13.21875" style="9" customWidth="1"/>
    <col min="14349" max="14349" width="1.5546875" style="9" customWidth="1"/>
    <col min="14350" max="14599" width="11.5546875" style="9"/>
    <col min="14600" max="14600" width="29.5546875" style="9" customWidth="1"/>
    <col min="14601" max="14601" width="29" style="9" customWidth="1"/>
    <col min="14602" max="14602" width="11.5546875" style="9"/>
    <col min="14603" max="14603" width="12.77734375" style="9" customWidth="1"/>
    <col min="14604" max="14604" width="13.21875" style="9" customWidth="1"/>
    <col min="14605" max="14605" width="1.5546875" style="9" customWidth="1"/>
    <col min="14606" max="14855" width="11.5546875" style="9"/>
    <col min="14856" max="14856" width="29.5546875" style="9" customWidth="1"/>
    <col min="14857" max="14857" width="29" style="9" customWidth="1"/>
    <col min="14858" max="14858" width="11.5546875" style="9"/>
    <col min="14859" max="14859" width="12.77734375" style="9" customWidth="1"/>
    <col min="14860" max="14860" width="13.21875" style="9" customWidth="1"/>
    <col min="14861" max="14861" width="1.5546875" style="9" customWidth="1"/>
    <col min="14862" max="15111" width="11.5546875" style="9"/>
    <col min="15112" max="15112" width="29.5546875" style="9" customWidth="1"/>
    <col min="15113" max="15113" width="29" style="9" customWidth="1"/>
    <col min="15114" max="15114" width="11.5546875" style="9"/>
    <col min="15115" max="15115" width="12.77734375" style="9" customWidth="1"/>
    <col min="15116" max="15116" width="13.21875" style="9" customWidth="1"/>
    <col min="15117" max="15117" width="1.5546875" style="9" customWidth="1"/>
    <col min="15118" max="15367" width="11.5546875" style="9"/>
    <col min="15368" max="15368" width="29.5546875" style="9" customWidth="1"/>
    <col min="15369" max="15369" width="29" style="9" customWidth="1"/>
    <col min="15370" max="15370" width="11.5546875" style="9"/>
    <col min="15371" max="15371" width="12.77734375" style="9" customWidth="1"/>
    <col min="15372" max="15372" width="13.21875" style="9" customWidth="1"/>
    <col min="15373" max="15373" width="1.5546875" style="9" customWidth="1"/>
    <col min="15374" max="15623" width="11.5546875" style="9"/>
    <col min="15624" max="15624" width="29.5546875" style="9" customWidth="1"/>
    <col min="15625" max="15625" width="29" style="9" customWidth="1"/>
    <col min="15626" max="15626" width="11.5546875" style="9"/>
    <col min="15627" max="15627" width="12.77734375" style="9" customWidth="1"/>
    <col min="15628" max="15628" width="13.21875" style="9" customWidth="1"/>
    <col min="15629" max="15629" width="1.5546875" style="9" customWidth="1"/>
    <col min="15630" max="15879" width="11.5546875" style="9"/>
    <col min="15880" max="15880" width="29.5546875" style="9" customWidth="1"/>
    <col min="15881" max="15881" width="29" style="9" customWidth="1"/>
    <col min="15882" max="15882" width="11.5546875" style="9"/>
    <col min="15883" max="15883" width="12.77734375" style="9" customWidth="1"/>
    <col min="15884" max="15884" width="13.21875" style="9" customWidth="1"/>
    <col min="15885" max="15885" width="1.5546875" style="9" customWidth="1"/>
    <col min="15886" max="16135" width="11.5546875" style="9"/>
    <col min="16136" max="16136" width="29.5546875" style="9" customWidth="1"/>
    <col min="16137" max="16137" width="29" style="9" customWidth="1"/>
    <col min="16138" max="16138" width="11.5546875" style="9"/>
    <col min="16139" max="16139" width="12.77734375" style="9" customWidth="1"/>
    <col min="16140" max="16140" width="13.21875" style="9" customWidth="1"/>
    <col min="16141" max="16141" width="1.5546875" style="9" customWidth="1"/>
    <col min="16142" max="16384" width="11.5546875" style="9"/>
  </cols>
  <sheetData>
    <row r="1" spans="1:20" ht="24.6" customHeight="1" x14ac:dyDescent="0.25">
      <c r="A1" s="594" t="s">
        <v>513</v>
      </c>
      <c r="B1" s="595"/>
      <c r="C1" s="595"/>
      <c r="D1" s="595"/>
      <c r="E1" s="595"/>
      <c r="F1" s="595"/>
      <c r="G1" s="595"/>
      <c r="H1" s="595"/>
      <c r="I1" s="595"/>
      <c r="J1" s="595"/>
      <c r="K1" s="595"/>
      <c r="L1" s="595"/>
      <c r="M1" s="595"/>
      <c r="N1" s="595"/>
      <c r="O1" s="595"/>
      <c r="P1" s="595"/>
      <c r="Q1" s="596"/>
    </row>
    <row r="2" spans="1:20" ht="13.8" x14ac:dyDescent="0.25">
      <c r="A2" s="364"/>
      <c r="B2" s="195"/>
      <c r="C2" s="195"/>
      <c r="D2" s="196"/>
      <c r="E2" s="197"/>
      <c r="F2" s="197"/>
      <c r="G2" s="195"/>
      <c r="H2" s="195"/>
      <c r="I2" s="196"/>
      <c r="J2" s="197"/>
      <c r="K2" s="197"/>
      <c r="L2" s="195"/>
      <c r="M2" s="195"/>
      <c r="N2" s="196"/>
      <c r="O2" s="197"/>
      <c r="P2" s="197"/>
      <c r="Q2" s="365"/>
    </row>
    <row r="3" spans="1:20" ht="15.6" x14ac:dyDescent="0.25">
      <c r="A3" s="366"/>
      <c r="B3" s="367"/>
      <c r="C3" s="198" t="s">
        <v>304</v>
      </c>
      <c r="D3" s="198"/>
      <c r="E3" s="198"/>
      <c r="F3" s="198"/>
      <c r="G3" s="199"/>
      <c r="H3" s="597" t="s">
        <v>305</v>
      </c>
      <c r="I3" s="597"/>
      <c r="J3" s="597"/>
      <c r="K3" s="597"/>
      <c r="L3" s="199"/>
      <c r="M3" s="597" t="s">
        <v>306</v>
      </c>
      <c r="N3" s="597"/>
      <c r="O3" s="597"/>
      <c r="P3" s="597"/>
      <c r="Q3" s="598"/>
      <c r="R3" s="368"/>
      <c r="S3" s="368"/>
      <c r="T3" s="368"/>
    </row>
    <row r="4" spans="1:20" ht="16.350000000000001" customHeight="1" x14ac:dyDescent="0.25">
      <c r="A4" s="369"/>
      <c r="B4" s="199"/>
      <c r="C4" s="199"/>
      <c r="D4" s="370" t="s">
        <v>307</v>
      </c>
      <c r="E4" s="371"/>
      <c r="F4" s="371" t="s">
        <v>308</v>
      </c>
      <c r="G4" s="199"/>
      <c r="H4" s="199"/>
      <c r="I4" s="370" t="s">
        <v>307</v>
      </c>
      <c r="J4" s="371"/>
      <c r="K4" s="371" t="s">
        <v>308</v>
      </c>
      <c r="L4" s="199"/>
      <c r="M4" s="199"/>
      <c r="N4" s="370" t="s">
        <v>307</v>
      </c>
      <c r="O4" s="371"/>
      <c r="P4" s="371" t="s">
        <v>308</v>
      </c>
      <c r="Q4" s="372"/>
      <c r="R4" s="368"/>
    </row>
    <row r="5" spans="1:20" ht="17.55" customHeight="1" x14ac:dyDescent="0.25">
      <c r="A5" s="373" t="s">
        <v>111</v>
      </c>
      <c r="B5" s="201"/>
      <c r="C5" s="201"/>
      <c r="D5" s="202">
        <v>1</v>
      </c>
      <c r="E5" s="203"/>
      <c r="F5" s="305"/>
      <c r="G5" s="199"/>
      <c r="H5" s="201"/>
      <c r="I5" s="202">
        <v>1</v>
      </c>
      <c r="J5" s="203"/>
      <c r="K5" s="305"/>
      <c r="L5" s="199"/>
      <c r="M5" s="201"/>
      <c r="N5" s="202">
        <v>1</v>
      </c>
      <c r="O5" s="203"/>
      <c r="P5" s="305"/>
      <c r="Q5" s="372"/>
    </row>
    <row r="6" spans="1:20" ht="31.5" customHeight="1" x14ac:dyDescent="0.25">
      <c r="A6" s="373"/>
      <c r="B6" s="201"/>
      <c r="C6" s="525" t="s">
        <v>309</v>
      </c>
      <c r="D6" s="210"/>
      <c r="E6" s="205"/>
      <c r="F6" s="80"/>
      <c r="G6" s="199"/>
      <c r="H6" s="525" t="s">
        <v>310</v>
      </c>
      <c r="I6" s="210"/>
      <c r="J6" s="205"/>
      <c r="K6" s="80"/>
      <c r="L6" s="199"/>
      <c r="M6" s="525" t="s">
        <v>311</v>
      </c>
      <c r="N6" s="210"/>
      <c r="O6" s="205"/>
      <c r="P6" s="80"/>
      <c r="Q6" s="372"/>
    </row>
    <row r="7" spans="1:20" ht="9.6" customHeight="1" x14ac:dyDescent="0.25">
      <c r="A7" s="373"/>
      <c r="B7" s="201"/>
      <c r="C7" s="201"/>
      <c r="D7" s="201"/>
      <c r="E7" s="201"/>
      <c r="F7" s="201"/>
      <c r="G7" s="201"/>
      <c r="H7" s="201"/>
      <c r="I7" s="201"/>
      <c r="J7" s="201"/>
      <c r="K7" s="201"/>
      <c r="L7" s="201"/>
      <c r="M7" s="201"/>
      <c r="N7" s="201"/>
      <c r="O7" s="201"/>
      <c r="P7" s="201"/>
      <c r="Q7" s="372"/>
      <c r="R7" s="201"/>
      <c r="S7" s="201"/>
    </row>
    <row r="8" spans="1:20" ht="11.25" customHeight="1" x14ac:dyDescent="0.25">
      <c r="A8" s="373"/>
      <c r="B8" s="201"/>
      <c r="C8" s="201"/>
      <c r="D8" s="201"/>
      <c r="E8" s="201"/>
      <c r="F8" s="201"/>
      <c r="G8" s="201"/>
      <c r="H8" s="201"/>
      <c r="I8" s="201"/>
      <c r="J8" s="201"/>
      <c r="K8" s="201"/>
      <c r="L8" s="201"/>
      <c r="M8" s="201"/>
      <c r="N8" s="201"/>
      <c r="O8" s="201"/>
      <c r="P8" s="80"/>
      <c r="Q8" s="372"/>
    </row>
    <row r="9" spans="1:20" ht="13.8" x14ac:dyDescent="0.25">
      <c r="A9" s="373" t="s">
        <v>112</v>
      </c>
      <c r="B9" s="201"/>
      <c r="C9" s="206"/>
      <c r="D9" s="204"/>
      <c r="E9" s="207"/>
      <c r="F9" s="81"/>
      <c r="G9" s="199"/>
      <c r="H9" s="206"/>
      <c r="I9" s="204"/>
      <c r="J9" s="207"/>
      <c r="K9" s="81"/>
      <c r="L9" s="199"/>
      <c r="M9" s="206"/>
      <c r="N9" s="204"/>
      <c r="O9" s="207"/>
      <c r="P9" s="81"/>
      <c r="Q9" s="372"/>
    </row>
    <row r="10" spans="1:20" ht="5.25" customHeight="1" x14ac:dyDescent="0.25">
      <c r="A10" s="375"/>
      <c r="B10" s="208"/>
      <c r="C10" s="208"/>
      <c r="D10" s="209"/>
      <c r="E10" s="205"/>
      <c r="F10" s="80"/>
      <c r="G10" s="199"/>
      <c r="H10" s="208"/>
      <c r="I10" s="209"/>
      <c r="J10" s="205"/>
      <c r="K10" s="80"/>
      <c r="L10" s="199"/>
      <c r="M10" s="208"/>
      <c r="N10" s="209"/>
      <c r="O10" s="205"/>
      <c r="P10" s="80"/>
      <c r="Q10" s="372"/>
    </row>
    <row r="11" spans="1:20" ht="13.8" x14ac:dyDescent="0.25">
      <c r="A11" s="375" t="s">
        <v>113</v>
      </c>
      <c r="B11" s="200"/>
      <c r="C11" s="200"/>
      <c r="D11" s="209"/>
      <c r="E11" s="205"/>
      <c r="F11" s="80"/>
      <c r="G11" s="199"/>
      <c r="H11" s="200"/>
      <c r="I11" s="209"/>
      <c r="J11" s="205"/>
      <c r="K11" s="80"/>
      <c r="L11" s="199"/>
      <c r="M11" s="200"/>
      <c r="N11" s="209"/>
      <c r="O11" s="205"/>
      <c r="P11" s="80"/>
      <c r="Q11" s="372"/>
    </row>
    <row r="12" spans="1:20" ht="15" customHeight="1" x14ac:dyDescent="0.25">
      <c r="A12" s="376" t="s">
        <v>114</v>
      </c>
      <c r="B12" s="200"/>
      <c r="C12" s="200"/>
      <c r="D12" s="210"/>
      <c r="E12" s="205"/>
      <c r="F12" s="80"/>
      <c r="G12" s="199"/>
      <c r="H12" s="200"/>
      <c r="I12" s="210"/>
      <c r="J12" s="205"/>
      <c r="K12" s="80"/>
      <c r="L12" s="199"/>
      <c r="M12" s="200"/>
      <c r="N12" s="210"/>
      <c r="O12" s="205"/>
      <c r="P12" s="80"/>
      <c r="Q12" s="372"/>
    </row>
    <row r="13" spans="1:20" ht="15" customHeight="1" x14ac:dyDescent="0.25">
      <c r="A13" s="376" t="s">
        <v>115</v>
      </c>
      <c r="B13" s="200"/>
      <c r="C13" s="200"/>
      <c r="D13" s="210"/>
      <c r="E13" s="205"/>
      <c r="F13" s="80"/>
      <c r="G13" s="199"/>
      <c r="H13" s="200"/>
      <c r="I13" s="210"/>
      <c r="J13" s="205"/>
      <c r="K13" s="80"/>
      <c r="L13" s="199"/>
      <c r="M13" s="200"/>
      <c r="N13" s="210"/>
      <c r="O13" s="205"/>
      <c r="P13" s="80"/>
      <c r="Q13" s="372"/>
    </row>
    <row r="14" spans="1:20" ht="15" customHeight="1" x14ac:dyDescent="0.25">
      <c r="A14" s="376" t="s">
        <v>116</v>
      </c>
      <c r="B14" s="200"/>
      <c r="C14" s="200"/>
      <c r="D14" s="210"/>
      <c r="E14" s="205"/>
      <c r="F14" s="80"/>
      <c r="G14" s="199"/>
      <c r="H14" s="200"/>
      <c r="I14" s="210"/>
      <c r="J14" s="205"/>
      <c r="K14" s="80"/>
      <c r="L14" s="199"/>
      <c r="M14" s="200"/>
      <c r="N14" s="210"/>
      <c r="O14" s="205"/>
      <c r="P14" s="80"/>
      <c r="Q14" s="372"/>
    </row>
    <row r="15" spans="1:20" ht="15" customHeight="1" x14ac:dyDescent="0.25">
      <c r="A15" s="376" t="s">
        <v>117</v>
      </c>
      <c r="B15" s="200"/>
      <c r="C15" s="200"/>
      <c r="D15" s="210"/>
      <c r="E15" s="205"/>
      <c r="F15" s="80"/>
      <c r="G15" s="199"/>
      <c r="H15" s="200"/>
      <c r="I15" s="210"/>
      <c r="J15" s="205"/>
      <c r="K15" s="80"/>
      <c r="L15" s="199"/>
      <c r="M15" s="200"/>
      <c r="N15" s="210"/>
      <c r="O15" s="205"/>
      <c r="P15" s="80"/>
      <c r="Q15" s="372"/>
    </row>
    <row r="16" spans="1:20" ht="15" customHeight="1" x14ac:dyDescent="0.25">
      <c r="A16" s="376" t="s">
        <v>118</v>
      </c>
      <c r="B16" s="200"/>
      <c r="C16" s="200"/>
      <c r="D16" s="210"/>
      <c r="E16" s="205"/>
      <c r="F16" s="80"/>
      <c r="G16" s="199"/>
      <c r="H16" s="200"/>
      <c r="I16" s="210"/>
      <c r="J16" s="205"/>
      <c r="K16" s="80"/>
      <c r="L16" s="199"/>
      <c r="M16" s="200"/>
      <c r="N16" s="210"/>
      <c r="O16" s="205"/>
      <c r="P16" s="80"/>
      <c r="Q16" s="372"/>
    </row>
    <row r="17" spans="1:17" ht="15" customHeight="1" x14ac:dyDescent="0.25">
      <c r="A17" s="376" t="s">
        <v>119</v>
      </c>
      <c r="B17" s="200"/>
      <c r="C17" s="200"/>
      <c r="D17" s="210"/>
      <c r="E17" s="205"/>
      <c r="F17" s="80"/>
      <c r="G17" s="199"/>
      <c r="H17" s="200"/>
      <c r="I17" s="210"/>
      <c r="J17" s="205"/>
      <c r="K17" s="80"/>
      <c r="L17" s="199"/>
      <c r="M17" s="200"/>
      <c r="N17" s="210"/>
      <c r="O17" s="205"/>
      <c r="P17" s="80"/>
      <c r="Q17" s="372"/>
    </row>
    <row r="18" spans="1:17" ht="15" customHeight="1" x14ac:dyDescent="0.25">
      <c r="A18" s="376" t="s">
        <v>120</v>
      </c>
      <c r="B18" s="200"/>
      <c r="C18" s="200"/>
      <c r="D18" s="210"/>
      <c r="E18" s="205"/>
      <c r="F18" s="80"/>
      <c r="G18" s="199"/>
      <c r="H18" s="200"/>
      <c r="I18" s="210"/>
      <c r="J18" s="205"/>
      <c r="K18" s="80"/>
      <c r="L18" s="199"/>
      <c r="M18" s="200"/>
      <c r="N18" s="210"/>
      <c r="O18" s="205"/>
      <c r="P18" s="80"/>
      <c r="Q18" s="372"/>
    </row>
    <row r="19" spans="1:17" ht="13.8" x14ac:dyDescent="0.25">
      <c r="A19" s="377"/>
      <c r="B19" s="211" t="s">
        <v>121</v>
      </c>
      <c r="C19" s="212"/>
      <c r="D19" s="213">
        <f>SUM(D12:D18)</f>
        <v>0</v>
      </c>
      <c r="E19" s="203"/>
      <c r="F19" s="81"/>
      <c r="G19" s="199"/>
      <c r="H19" s="212"/>
      <c r="I19" s="213">
        <f>SUM(I12:I18)</f>
        <v>0</v>
      </c>
      <c r="J19" s="203"/>
      <c r="K19" s="81"/>
      <c r="L19" s="199"/>
      <c r="M19" s="212"/>
      <c r="N19" s="213">
        <f>SUM(N12:N18)</f>
        <v>0</v>
      </c>
      <c r="O19" s="203"/>
      <c r="P19" s="81"/>
      <c r="Q19" s="372"/>
    </row>
    <row r="20" spans="1:17" ht="6.6" customHeight="1" x14ac:dyDescent="0.25">
      <c r="A20" s="377"/>
      <c r="B20" s="214"/>
      <c r="C20" s="212"/>
      <c r="D20" s="215"/>
      <c r="E20" s="216"/>
      <c r="F20" s="80"/>
      <c r="G20" s="199"/>
      <c r="H20" s="212"/>
      <c r="I20" s="215"/>
      <c r="J20" s="216"/>
      <c r="K20" s="80"/>
      <c r="L20" s="199"/>
      <c r="M20" s="212"/>
      <c r="N20" s="215"/>
      <c r="O20" s="216"/>
      <c r="P20" s="80"/>
      <c r="Q20" s="372"/>
    </row>
    <row r="21" spans="1:17" ht="13.8" x14ac:dyDescent="0.25">
      <c r="A21" s="375" t="s">
        <v>122</v>
      </c>
      <c r="B21" s="208"/>
      <c r="C21" s="212"/>
      <c r="D21" s="215"/>
      <c r="E21" s="216"/>
      <c r="F21" s="80"/>
      <c r="G21" s="200"/>
      <c r="H21" s="212"/>
      <c r="I21" s="215"/>
      <c r="J21" s="216"/>
      <c r="K21" s="80"/>
      <c r="L21" s="200"/>
      <c r="M21" s="212"/>
      <c r="N21" s="215"/>
      <c r="O21" s="216"/>
      <c r="P21" s="80"/>
      <c r="Q21" s="378"/>
    </row>
    <row r="22" spans="1:17" ht="15" customHeight="1" x14ac:dyDescent="0.25">
      <c r="A22" s="376" t="s">
        <v>123</v>
      </c>
      <c r="B22" s="200"/>
      <c r="C22" s="212"/>
      <c r="D22" s="406"/>
      <c r="E22" s="205"/>
      <c r="F22" s="80"/>
      <c r="G22" s="200"/>
      <c r="H22" s="212"/>
      <c r="I22" s="210"/>
      <c r="J22" s="205"/>
      <c r="K22" s="80"/>
      <c r="L22" s="200"/>
      <c r="M22" s="212"/>
      <c r="N22" s="210"/>
      <c r="O22" s="205"/>
      <c r="P22" s="80"/>
      <c r="Q22" s="378"/>
    </row>
    <row r="23" spans="1:17" ht="15" customHeight="1" x14ac:dyDescent="0.25">
      <c r="A23" s="376" t="s">
        <v>124</v>
      </c>
      <c r="B23" s="200"/>
      <c r="C23" s="212"/>
      <c r="D23" s="403">
        <f>D$19*D22</f>
        <v>0</v>
      </c>
      <c r="E23" s="205"/>
      <c r="F23" s="80"/>
      <c r="G23" s="200"/>
      <c r="H23" s="212"/>
      <c r="I23" s="379">
        <f>I$19*I22</f>
        <v>0</v>
      </c>
      <c r="J23" s="205"/>
      <c r="K23" s="80"/>
      <c r="L23" s="200"/>
      <c r="M23" s="212"/>
      <c r="N23" s="379">
        <f>N$19*N22</f>
        <v>0</v>
      </c>
      <c r="O23" s="205"/>
      <c r="P23" s="80"/>
      <c r="Q23" s="378"/>
    </row>
    <row r="24" spans="1:17" ht="15" customHeight="1" x14ac:dyDescent="0.25">
      <c r="A24" s="376" t="s">
        <v>125</v>
      </c>
      <c r="B24" s="200"/>
      <c r="C24" s="212"/>
      <c r="D24" s="406"/>
      <c r="E24" s="205"/>
      <c r="F24" s="80"/>
      <c r="G24" s="200"/>
      <c r="H24" s="212"/>
      <c r="I24" s="210"/>
      <c r="J24" s="205"/>
      <c r="K24" s="80"/>
      <c r="L24" s="200"/>
      <c r="M24" s="212"/>
      <c r="N24" s="210"/>
      <c r="O24" s="205"/>
      <c r="P24" s="80"/>
      <c r="Q24" s="378"/>
    </row>
    <row r="25" spans="1:17" ht="15" customHeight="1" x14ac:dyDescent="0.25">
      <c r="A25" s="376" t="s">
        <v>126</v>
      </c>
      <c r="B25" s="200"/>
      <c r="C25" s="212"/>
      <c r="D25" s="403">
        <f>D$19*D24</f>
        <v>0</v>
      </c>
      <c r="E25" s="205"/>
      <c r="F25" s="80"/>
      <c r="G25" s="200"/>
      <c r="H25" s="212"/>
      <c r="I25" s="379">
        <f>I$19*I24</f>
        <v>0</v>
      </c>
      <c r="J25" s="205"/>
      <c r="K25" s="80"/>
      <c r="L25" s="200"/>
      <c r="M25" s="212"/>
      <c r="N25" s="379">
        <f>N$19*N24</f>
        <v>0</v>
      </c>
      <c r="O25" s="205"/>
      <c r="P25" s="80"/>
      <c r="Q25" s="378"/>
    </row>
    <row r="26" spans="1:17" ht="15" customHeight="1" x14ac:dyDescent="0.25">
      <c r="A26" s="376" t="s">
        <v>127</v>
      </c>
      <c r="B26" s="200"/>
      <c r="C26" s="212"/>
      <c r="D26" s="406"/>
      <c r="E26" s="205"/>
      <c r="F26" s="80"/>
      <c r="G26" s="200"/>
      <c r="H26" s="212"/>
      <c r="I26" s="210"/>
      <c r="J26" s="205"/>
      <c r="K26" s="80"/>
      <c r="L26" s="200"/>
      <c r="M26" s="212"/>
      <c r="N26" s="210"/>
      <c r="O26" s="205"/>
      <c r="P26" s="80"/>
      <c r="Q26" s="378"/>
    </row>
    <row r="27" spans="1:17" ht="15" customHeight="1" x14ac:dyDescent="0.25">
      <c r="A27" s="376" t="s">
        <v>128</v>
      </c>
      <c r="B27" s="200"/>
      <c r="C27" s="212"/>
      <c r="D27" s="403">
        <f>D$19*D26</f>
        <v>0</v>
      </c>
      <c r="E27" s="205"/>
      <c r="F27" s="80"/>
      <c r="G27" s="200"/>
      <c r="H27" s="212"/>
      <c r="I27" s="379">
        <f>I$19*I26</f>
        <v>0</v>
      </c>
      <c r="J27" s="205"/>
      <c r="K27" s="80"/>
      <c r="L27" s="200"/>
      <c r="M27" s="212"/>
      <c r="N27" s="379">
        <f>N$19*N26</f>
        <v>0</v>
      </c>
      <c r="O27" s="205"/>
      <c r="P27" s="80"/>
      <c r="Q27" s="378"/>
    </row>
    <row r="28" spans="1:17" ht="15" customHeight="1" x14ac:dyDescent="0.25">
      <c r="A28" s="376" t="s">
        <v>129</v>
      </c>
      <c r="B28" s="200"/>
      <c r="C28" s="212"/>
      <c r="D28" s="406"/>
      <c r="E28" s="205"/>
      <c r="F28" s="80"/>
      <c r="G28" s="200"/>
      <c r="H28" s="212"/>
      <c r="I28" s="210"/>
      <c r="J28" s="205"/>
      <c r="K28" s="80"/>
      <c r="L28" s="200"/>
      <c r="M28" s="212"/>
      <c r="N28" s="210"/>
      <c r="O28" s="205"/>
      <c r="P28" s="80"/>
      <c r="Q28" s="378"/>
    </row>
    <row r="29" spans="1:17" ht="15" customHeight="1" x14ac:dyDescent="0.25">
      <c r="A29" s="376" t="s">
        <v>130</v>
      </c>
      <c r="B29" s="200"/>
      <c r="C29" s="212"/>
      <c r="D29" s="403">
        <f>D$19*D28</f>
        <v>0</v>
      </c>
      <c r="E29" s="205"/>
      <c r="F29" s="80"/>
      <c r="G29" s="199"/>
      <c r="H29" s="212"/>
      <c r="I29" s="379">
        <f>I$19*I28</f>
        <v>0</v>
      </c>
      <c r="J29" s="205"/>
      <c r="K29" s="80"/>
      <c r="L29" s="199"/>
      <c r="M29" s="212"/>
      <c r="N29" s="379">
        <f>N$19*N28</f>
        <v>0</v>
      </c>
      <c r="O29" s="205"/>
      <c r="P29" s="80"/>
      <c r="Q29" s="372"/>
    </row>
    <row r="30" spans="1:17" ht="15" customHeight="1" x14ac:dyDescent="0.25">
      <c r="A30" s="376" t="s">
        <v>131</v>
      </c>
      <c r="B30" s="200"/>
      <c r="C30" s="200"/>
      <c r="D30" s="210"/>
      <c r="E30" s="205"/>
      <c r="F30" s="80"/>
      <c r="G30" s="199"/>
      <c r="H30" s="212"/>
      <c r="I30" s="210"/>
      <c r="J30" s="205"/>
      <c r="K30" s="80"/>
      <c r="L30" s="199"/>
      <c r="M30" s="212"/>
      <c r="N30" s="210"/>
      <c r="O30" s="205"/>
      <c r="P30" s="80"/>
      <c r="Q30" s="372"/>
    </row>
    <row r="31" spans="1:17" ht="13.8" x14ac:dyDescent="0.25">
      <c r="A31" s="376" t="s">
        <v>132</v>
      </c>
      <c r="B31" s="200"/>
      <c r="C31" s="200"/>
      <c r="D31" s="379">
        <f>D$19*D30</f>
        <v>0</v>
      </c>
      <c r="E31" s="205"/>
      <c r="F31" s="80"/>
      <c r="G31" s="199"/>
      <c r="H31" s="200"/>
      <c r="I31" s="379">
        <f>I$19*I30</f>
        <v>0</v>
      </c>
      <c r="J31" s="205"/>
      <c r="K31" s="80"/>
      <c r="L31" s="199"/>
      <c r="M31" s="200"/>
      <c r="N31" s="379">
        <f>N$19*N30</f>
        <v>0</v>
      </c>
      <c r="O31" s="205"/>
      <c r="P31" s="80"/>
      <c r="Q31" s="372"/>
    </row>
    <row r="32" spans="1:17" ht="13.8" x14ac:dyDescent="0.25">
      <c r="A32" s="380" t="s">
        <v>133</v>
      </c>
      <c r="B32" s="211"/>
      <c r="C32" s="212"/>
      <c r="D32" s="213">
        <f>SUM(D22:D31)</f>
        <v>0</v>
      </c>
      <c r="E32" s="203"/>
      <c r="F32" s="81"/>
      <c r="G32" s="217"/>
      <c r="H32" s="212"/>
      <c r="I32" s="213">
        <f>SUM(I22:I31)</f>
        <v>0</v>
      </c>
      <c r="J32" s="203"/>
      <c r="K32" s="81"/>
      <c r="L32" s="217"/>
      <c r="M32" s="212"/>
      <c r="N32" s="213">
        <f>SUM(N22:N31)</f>
        <v>0</v>
      </c>
      <c r="O32" s="203"/>
      <c r="P32" s="81"/>
      <c r="Q32" s="381"/>
    </row>
    <row r="33" spans="1:17" ht="8.1" customHeight="1" x14ac:dyDescent="0.25">
      <c r="A33" s="376"/>
      <c r="B33" s="200"/>
      <c r="C33" s="200"/>
      <c r="D33" s="215"/>
      <c r="E33" s="216"/>
      <c r="F33" s="80"/>
      <c r="G33" s="199"/>
      <c r="H33" s="200"/>
      <c r="I33" s="215"/>
      <c r="J33" s="216"/>
      <c r="K33" s="80"/>
      <c r="L33" s="199"/>
      <c r="M33" s="200"/>
      <c r="N33" s="215"/>
      <c r="O33" s="216"/>
      <c r="P33" s="80"/>
      <c r="Q33" s="372"/>
    </row>
    <row r="34" spans="1:17" ht="13.8" x14ac:dyDescent="0.25">
      <c r="A34" s="380" t="s">
        <v>134</v>
      </c>
      <c r="B34" s="211"/>
      <c r="C34" s="200"/>
      <c r="D34" s="213">
        <f>D32+D19</f>
        <v>0</v>
      </c>
      <c r="E34" s="216"/>
      <c r="F34" s="80"/>
      <c r="G34" s="199"/>
      <c r="H34" s="200"/>
      <c r="I34" s="213">
        <f>I32+I19</f>
        <v>0</v>
      </c>
      <c r="J34" s="216"/>
      <c r="K34" s="80"/>
      <c r="L34" s="199"/>
      <c r="M34" s="200"/>
      <c r="N34" s="213">
        <f>N32+N19</f>
        <v>0</v>
      </c>
      <c r="O34" s="216"/>
      <c r="P34" s="80"/>
      <c r="Q34" s="372"/>
    </row>
    <row r="35" spans="1:17" ht="7.35" customHeight="1" x14ac:dyDescent="0.25">
      <c r="A35" s="376"/>
      <c r="B35" s="200"/>
      <c r="C35" s="200"/>
      <c r="D35" s="215"/>
      <c r="E35" s="216"/>
      <c r="F35" s="80"/>
      <c r="G35" s="199"/>
      <c r="H35" s="200"/>
      <c r="I35" s="215"/>
      <c r="J35" s="216"/>
      <c r="K35" s="80"/>
      <c r="L35" s="199"/>
      <c r="M35" s="200"/>
      <c r="N35" s="215"/>
      <c r="O35" s="216"/>
      <c r="P35" s="80"/>
      <c r="Q35" s="372"/>
    </row>
    <row r="36" spans="1:17" ht="13.8" x14ac:dyDescent="0.25">
      <c r="A36" s="375" t="s">
        <v>135</v>
      </c>
      <c r="B36" s="208"/>
      <c r="C36" s="208"/>
      <c r="D36" s="215"/>
      <c r="E36" s="205"/>
      <c r="F36" s="80"/>
      <c r="G36" s="199"/>
      <c r="H36" s="208"/>
      <c r="I36" s="215"/>
      <c r="J36" s="205"/>
      <c r="K36" s="80"/>
      <c r="L36" s="199"/>
      <c r="M36" s="208"/>
      <c r="N36" s="215"/>
      <c r="O36" s="205"/>
      <c r="P36" s="80"/>
      <c r="Q36" s="372"/>
    </row>
    <row r="37" spans="1:17" ht="15" customHeight="1" x14ac:dyDescent="0.25">
      <c r="A37" s="382" t="s">
        <v>136</v>
      </c>
      <c r="B37" s="218"/>
      <c r="C37" s="208"/>
      <c r="D37" s="210"/>
      <c r="E37" s="205"/>
      <c r="F37" s="80"/>
      <c r="G37" s="199"/>
      <c r="H37" s="208"/>
      <c r="I37" s="210"/>
      <c r="J37" s="205"/>
      <c r="K37" s="80"/>
      <c r="L37" s="199"/>
      <c r="M37" s="208"/>
      <c r="N37" s="210"/>
      <c r="O37" s="205"/>
      <c r="P37" s="80"/>
      <c r="Q37" s="372"/>
    </row>
    <row r="38" spans="1:17" ht="15" customHeight="1" x14ac:dyDescent="0.25">
      <c r="A38" s="382" t="s">
        <v>137</v>
      </c>
      <c r="B38" s="218"/>
      <c r="C38" s="208"/>
      <c r="D38" s="210"/>
      <c r="E38" s="205"/>
      <c r="F38" s="80"/>
      <c r="G38" s="199"/>
      <c r="H38" s="208"/>
      <c r="I38" s="210"/>
      <c r="J38" s="205"/>
      <c r="K38" s="80"/>
      <c r="L38" s="199"/>
      <c r="M38" s="208"/>
      <c r="N38" s="210"/>
      <c r="O38" s="205"/>
      <c r="P38" s="80"/>
      <c r="Q38" s="372"/>
    </row>
    <row r="39" spans="1:17" ht="13.8" x14ac:dyDescent="0.25">
      <c r="A39" s="380" t="s">
        <v>69</v>
      </c>
      <c r="B39" s="211"/>
      <c r="C39" s="212"/>
      <c r="D39" s="213">
        <f>SUM(D37:D38)+D34</f>
        <v>0</v>
      </c>
      <c r="E39" s="203"/>
      <c r="F39" s="81"/>
      <c r="G39" s="217"/>
      <c r="H39" s="212"/>
      <c r="I39" s="213">
        <f>SUM(I37:I38)+I34</f>
        <v>0</v>
      </c>
      <c r="J39" s="203"/>
      <c r="K39" s="81"/>
      <c r="L39" s="217"/>
      <c r="M39" s="212"/>
      <c r="N39" s="213">
        <f>SUM(N37:N38)+N34</f>
        <v>0</v>
      </c>
      <c r="O39" s="203"/>
      <c r="P39" s="80"/>
      <c r="Q39" s="381"/>
    </row>
    <row r="40" spans="1:17" ht="15.75" customHeight="1" x14ac:dyDescent="0.25">
      <c r="A40" s="376"/>
      <c r="B40" s="208"/>
      <c r="C40" s="208"/>
      <c r="D40" s="215"/>
      <c r="E40" s="216"/>
      <c r="F40" s="80"/>
      <c r="G40" s="199"/>
      <c r="H40" s="208"/>
      <c r="I40" s="215"/>
      <c r="J40" s="216"/>
      <c r="K40" s="80"/>
      <c r="L40" s="199"/>
      <c r="M40" s="208"/>
      <c r="N40" s="215"/>
      <c r="O40" s="216"/>
      <c r="P40" s="80"/>
      <c r="Q40" s="372"/>
    </row>
    <row r="41" spans="1:17" ht="13.8" x14ac:dyDescent="0.25">
      <c r="A41" s="373" t="s">
        <v>138</v>
      </c>
      <c r="B41" s="219"/>
      <c r="C41" s="219"/>
      <c r="D41" s="215"/>
      <c r="E41" s="216"/>
      <c r="F41" s="80"/>
      <c r="G41" s="199"/>
      <c r="H41" s="219"/>
      <c r="I41" s="219"/>
      <c r="J41" s="216"/>
      <c r="K41" s="80"/>
      <c r="L41" s="199"/>
      <c r="M41" s="219"/>
      <c r="N41" s="215"/>
      <c r="O41" s="216"/>
      <c r="P41" s="80"/>
      <c r="Q41" s="372"/>
    </row>
    <row r="42" spans="1:17" ht="15" customHeight="1" x14ac:dyDescent="0.25">
      <c r="A42" s="385" t="s">
        <v>315</v>
      </c>
      <c r="B42" s="218"/>
      <c r="C42" s="200"/>
      <c r="D42" s="210"/>
      <c r="E42" s="205"/>
      <c r="F42" s="80"/>
      <c r="G42" s="199"/>
      <c r="H42" s="200"/>
      <c r="I42" s="210"/>
      <c r="J42" s="205"/>
      <c r="K42" s="80"/>
      <c r="L42" s="199"/>
      <c r="M42" s="200"/>
      <c r="N42" s="210"/>
      <c r="O42" s="205"/>
      <c r="P42" s="80"/>
      <c r="Q42" s="372"/>
    </row>
    <row r="43" spans="1:17" ht="15" customHeight="1" x14ac:dyDescent="0.25">
      <c r="A43" s="385" t="s">
        <v>139</v>
      </c>
      <c r="B43" s="218"/>
      <c r="C43" s="200"/>
      <c r="D43" s="210"/>
      <c r="E43" s="205"/>
      <c r="F43" s="80"/>
      <c r="G43" s="199"/>
      <c r="H43" s="200"/>
      <c r="I43" s="210"/>
      <c r="J43" s="205"/>
      <c r="K43" s="80"/>
      <c r="L43" s="199"/>
      <c r="M43" s="200"/>
      <c r="N43" s="210"/>
      <c r="O43" s="205"/>
      <c r="P43" s="80"/>
      <c r="Q43" s="372"/>
    </row>
    <row r="44" spans="1:17" ht="15" customHeight="1" x14ac:dyDescent="0.25">
      <c r="A44" s="385" t="s">
        <v>140</v>
      </c>
      <c r="B44" s="218"/>
      <c r="C44" s="200"/>
      <c r="D44" s="210"/>
      <c r="E44" s="205"/>
      <c r="F44" s="80"/>
      <c r="G44" s="199"/>
      <c r="H44" s="200"/>
      <c r="I44" s="210"/>
      <c r="J44" s="205"/>
      <c r="K44" s="80"/>
      <c r="L44" s="199"/>
      <c r="M44" s="200"/>
      <c r="N44" s="210"/>
      <c r="O44" s="205"/>
      <c r="P44" s="80"/>
      <c r="Q44" s="372"/>
    </row>
    <row r="45" spans="1:17" ht="15" customHeight="1" x14ac:dyDescent="0.25">
      <c r="A45" s="385" t="s">
        <v>141</v>
      </c>
      <c r="B45" s="218"/>
      <c r="C45" s="200"/>
      <c r="D45" s="210"/>
      <c r="E45" s="205"/>
      <c r="F45" s="80"/>
      <c r="G45" s="199"/>
      <c r="H45" s="200"/>
      <c r="I45" s="210"/>
      <c r="J45" s="205"/>
      <c r="K45" s="80"/>
      <c r="L45" s="199"/>
      <c r="M45" s="200"/>
      <c r="N45" s="210"/>
      <c r="O45" s="205"/>
      <c r="P45" s="80"/>
      <c r="Q45" s="372"/>
    </row>
    <row r="46" spans="1:17" ht="15" customHeight="1" x14ac:dyDescent="0.25">
      <c r="A46" s="385" t="s">
        <v>316</v>
      </c>
      <c r="B46" s="218"/>
      <c r="C46" s="200"/>
      <c r="D46" s="210"/>
      <c r="E46" s="205"/>
      <c r="F46" s="80"/>
      <c r="G46" s="199"/>
      <c r="H46" s="200"/>
      <c r="I46" s="210"/>
      <c r="J46" s="205"/>
      <c r="K46" s="80"/>
      <c r="L46" s="199"/>
      <c r="M46" s="200"/>
      <c r="N46" s="210"/>
      <c r="O46" s="205"/>
      <c r="P46" s="80"/>
      <c r="Q46" s="372"/>
    </row>
    <row r="47" spans="1:17" ht="13.8" x14ac:dyDescent="0.25">
      <c r="A47" s="380" t="s">
        <v>142</v>
      </c>
      <c r="B47" s="211"/>
      <c r="C47" s="199"/>
      <c r="D47" s="213">
        <f>SUM(D42:D46)</f>
        <v>0</v>
      </c>
      <c r="E47" s="203"/>
      <c r="F47" s="81"/>
      <c r="G47" s="217"/>
      <c r="H47" s="199"/>
      <c r="I47" s="213">
        <f>SUM(I42:I46)</f>
        <v>0</v>
      </c>
      <c r="J47" s="203"/>
      <c r="K47" s="81"/>
      <c r="L47" s="217"/>
      <c r="M47" s="199"/>
      <c r="N47" s="213">
        <f>SUM(N42:N46)</f>
        <v>0</v>
      </c>
      <c r="O47" s="203"/>
      <c r="P47" s="81"/>
      <c r="Q47" s="381"/>
    </row>
    <row r="48" spans="1:17" ht="5.25" customHeight="1" x14ac:dyDescent="0.25">
      <c r="A48" s="375"/>
      <c r="B48" s="201"/>
      <c r="C48" s="208"/>
      <c r="D48" s="215"/>
      <c r="E48" s="216"/>
      <c r="F48" s="80"/>
      <c r="G48" s="199"/>
      <c r="H48" s="208"/>
      <c r="I48" s="215"/>
      <c r="J48" s="216"/>
      <c r="K48" s="80"/>
      <c r="L48" s="199"/>
      <c r="M48" s="208"/>
      <c r="N48" s="215"/>
      <c r="O48" s="216"/>
      <c r="P48" s="80"/>
      <c r="Q48" s="372"/>
    </row>
    <row r="49" spans="1:17" ht="13.8" x14ac:dyDescent="0.25">
      <c r="A49" s="373" t="s">
        <v>143</v>
      </c>
      <c r="B49" s="219"/>
      <c r="C49" s="219"/>
      <c r="D49" s="215"/>
      <c r="E49" s="216"/>
      <c r="F49" s="80"/>
      <c r="G49" s="199"/>
      <c r="H49" s="219"/>
      <c r="I49" s="215"/>
      <c r="J49" s="216"/>
      <c r="K49" s="80"/>
      <c r="L49" s="199"/>
      <c r="M49" s="219"/>
      <c r="N49" s="215"/>
      <c r="O49" s="216"/>
      <c r="P49" s="80"/>
      <c r="Q49" s="372"/>
    </row>
    <row r="50" spans="1:17" ht="13.8" x14ac:dyDescent="0.25">
      <c r="A50" s="375" t="s">
        <v>144</v>
      </c>
      <c r="B50" s="208"/>
      <c r="C50" s="200"/>
      <c r="D50" s="215"/>
      <c r="E50" s="205"/>
      <c r="F50" s="80"/>
      <c r="G50" s="199"/>
      <c r="H50" s="200"/>
      <c r="I50" s="215"/>
      <c r="J50" s="205"/>
      <c r="K50" s="80"/>
      <c r="L50" s="199"/>
      <c r="M50" s="200"/>
      <c r="N50" s="215"/>
      <c r="O50" s="205"/>
      <c r="P50" s="80"/>
      <c r="Q50" s="372"/>
    </row>
    <row r="51" spans="1:17" ht="15" customHeight="1" x14ac:dyDescent="0.25">
      <c r="A51" s="382" t="s">
        <v>145</v>
      </c>
      <c r="B51" s="208"/>
      <c r="C51" s="200"/>
      <c r="D51" s="210"/>
      <c r="E51" s="205"/>
      <c r="F51" s="80"/>
      <c r="G51" s="199"/>
      <c r="H51" s="200"/>
      <c r="I51" s="210"/>
      <c r="J51" s="205"/>
      <c r="K51" s="80"/>
      <c r="L51" s="199"/>
      <c r="M51" s="200"/>
      <c r="N51" s="210"/>
      <c r="O51" s="205"/>
      <c r="P51" s="80"/>
      <c r="Q51" s="372"/>
    </row>
    <row r="52" spans="1:17" ht="15" customHeight="1" x14ac:dyDescent="0.25">
      <c r="A52" s="382" t="s">
        <v>146</v>
      </c>
      <c r="B52" s="208"/>
      <c r="C52" s="200"/>
      <c r="D52" s="210"/>
      <c r="E52" s="205"/>
      <c r="F52" s="80"/>
      <c r="G52" s="199"/>
      <c r="H52" s="200"/>
      <c r="I52" s="210"/>
      <c r="J52" s="205"/>
      <c r="K52" s="80"/>
      <c r="L52" s="199"/>
      <c r="M52" s="200"/>
      <c r="N52" s="210"/>
      <c r="O52" s="205"/>
      <c r="P52" s="80"/>
      <c r="Q52" s="372"/>
    </row>
    <row r="53" spans="1:17" ht="15" customHeight="1" x14ac:dyDescent="0.25">
      <c r="A53" s="375" t="s">
        <v>147</v>
      </c>
      <c r="B53" s="208"/>
      <c r="C53" s="200"/>
      <c r="D53" s="210"/>
      <c r="E53" s="205"/>
      <c r="F53" s="80"/>
      <c r="G53" s="199"/>
      <c r="H53" s="200"/>
      <c r="I53" s="210"/>
      <c r="J53" s="205"/>
      <c r="K53" s="80"/>
      <c r="L53" s="199"/>
      <c r="M53" s="200"/>
      <c r="N53" s="210"/>
      <c r="O53" s="205"/>
      <c r="P53" s="80"/>
      <c r="Q53" s="372"/>
    </row>
    <row r="54" spans="1:17" ht="15" customHeight="1" x14ac:dyDescent="0.25">
      <c r="A54" s="375" t="s">
        <v>148</v>
      </c>
      <c r="B54" s="208"/>
      <c r="C54" s="200"/>
      <c r="D54" s="215"/>
      <c r="E54" s="205"/>
      <c r="F54" s="80"/>
      <c r="G54" s="199"/>
      <c r="H54" s="200"/>
      <c r="I54" s="215"/>
      <c r="J54" s="205"/>
      <c r="K54" s="80"/>
      <c r="L54" s="199"/>
      <c r="M54" s="200"/>
      <c r="N54" s="215"/>
      <c r="O54" s="205"/>
      <c r="P54" s="80"/>
      <c r="Q54" s="372"/>
    </row>
    <row r="55" spans="1:17" ht="15" customHeight="1" x14ac:dyDescent="0.25">
      <c r="A55" s="382" t="s">
        <v>149</v>
      </c>
      <c r="B55" s="208"/>
      <c r="C55" s="200"/>
      <c r="D55" s="210"/>
      <c r="E55" s="205"/>
      <c r="F55" s="80"/>
      <c r="G55" s="199"/>
      <c r="H55" s="200"/>
      <c r="I55" s="210"/>
      <c r="J55" s="205"/>
      <c r="K55" s="80"/>
      <c r="L55" s="199"/>
      <c r="M55" s="200"/>
      <c r="N55" s="210"/>
      <c r="O55" s="205"/>
      <c r="P55" s="80"/>
      <c r="Q55" s="372"/>
    </row>
    <row r="56" spans="1:17" ht="15" customHeight="1" x14ac:dyDescent="0.25">
      <c r="A56" s="382" t="s">
        <v>150</v>
      </c>
      <c r="B56" s="208"/>
      <c r="C56" s="200"/>
      <c r="D56" s="210"/>
      <c r="E56" s="205"/>
      <c r="F56" s="80"/>
      <c r="G56" s="199"/>
      <c r="H56" s="200"/>
      <c r="I56" s="210"/>
      <c r="J56" s="205"/>
      <c r="K56" s="80"/>
      <c r="L56" s="199"/>
      <c r="M56" s="200"/>
      <c r="N56" s="210"/>
      <c r="O56" s="205"/>
      <c r="P56" s="80"/>
      <c r="Q56" s="372"/>
    </row>
    <row r="57" spans="1:17" ht="15" customHeight="1" x14ac:dyDescent="0.25">
      <c r="A57" s="385" t="s">
        <v>151</v>
      </c>
      <c r="B57" s="208"/>
      <c r="C57" s="200"/>
      <c r="D57" s="210"/>
      <c r="E57" s="205"/>
      <c r="F57" s="80"/>
      <c r="G57" s="199"/>
      <c r="H57" s="200"/>
      <c r="I57" s="210"/>
      <c r="J57" s="205"/>
      <c r="K57" s="80"/>
      <c r="L57" s="199"/>
      <c r="M57" s="200"/>
      <c r="N57" s="210"/>
      <c r="O57" s="205"/>
      <c r="P57" s="80"/>
      <c r="Q57" s="372"/>
    </row>
    <row r="58" spans="1:17" ht="15" customHeight="1" x14ac:dyDescent="0.25">
      <c r="A58" s="387" t="s">
        <v>152</v>
      </c>
      <c r="B58" s="200"/>
      <c r="C58" s="200"/>
      <c r="D58" s="210"/>
      <c r="E58" s="205"/>
      <c r="F58" s="80"/>
      <c r="G58" s="199"/>
      <c r="H58" s="200"/>
      <c r="I58" s="210"/>
      <c r="J58" s="205"/>
      <c r="K58" s="80"/>
      <c r="L58" s="199"/>
      <c r="M58" s="200"/>
      <c r="N58" s="210"/>
      <c r="O58" s="205"/>
      <c r="P58" s="80"/>
      <c r="Q58" s="372"/>
    </row>
    <row r="59" spans="1:17" ht="15" customHeight="1" x14ac:dyDescent="0.25">
      <c r="A59" s="387" t="s">
        <v>514</v>
      </c>
      <c r="B59" s="200"/>
      <c r="C59" s="200"/>
      <c r="D59" s="210"/>
      <c r="E59" s="205"/>
      <c r="F59" s="80"/>
      <c r="G59" s="199"/>
      <c r="H59" s="200"/>
      <c r="I59" s="210"/>
      <c r="J59" s="205"/>
      <c r="K59" s="80"/>
      <c r="L59" s="199"/>
      <c r="M59" s="200"/>
      <c r="N59" s="210"/>
      <c r="O59" s="205"/>
      <c r="P59" s="80"/>
      <c r="Q59" s="372"/>
    </row>
    <row r="60" spans="1:17" ht="15" customHeight="1" x14ac:dyDescent="0.25">
      <c r="A60" s="385" t="s">
        <v>153</v>
      </c>
      <c r="B60" s="200"/>
      <c r="C60" s="200"/>
      <c r="D60" s="210"/>
      <c r="E60" s="205"/>
      <c r="F60" s="80"/>
      <c r="G60" s="199"/>
      <c r="H60" s="200"/>
      <c r="I60" s="210"/>
      <c r="J60" s="205"/>
      <c r="K60" s="80"/>
      <c r="L60" s="199"/>
      <c r="M60" s="200"/>
      <c r="N60" s="210"/>
      <c r="O60" s="205"/>
      <c r="P60" s="80"/>
      <c r="Q60" s="372"/>
    </row>
    <row r="61" spans="1:17" ht="15" customHeight="1" x14ac:dyDescent="0.25">
      <c r="A61" s="385" t="s">
        <v>154</v>
      </c>
      <c r="B61" s="200"/>
      <c r="C61" s="200"/>
      <c r="D61" s="210"/>
      <c r="E61" s="205"/>
      <c r="F61" s="80"/>
      <c r="G61" s="199"/>
      <c r="H61" s="200"/>
      <c r="I61" s="210"/>
      <c r="J61" s="205"/>
      <c r="K61" s="80"/>
      <c r="L61" s="199"/>
      <c r="M61" s="200"/>
      <c r="N61" s="210"/>
      <c r="O61" s="205"/>
      <c r="P61" s="80"/>
      <c r="Q61" s="372"/>
    </row>
    <row r="62" spans="1:17" ht="15" customHeight="1" x14ac:dyDescent="0.25">
      <c r="A62" s="385" t="s">
        <v>155</v>
      </c>
      <c r="B62" s="200"/>
      <c r="C62" s="200"/>
      <c r="D62" s="210"/>
      <c r="E62" s="205"/>
      <c r="F62" s="80"/>
      <c r="G62" s="199"/>
      <c r="H62" s="200"/>
      <c r="I62" s="210"/>
      <c r="J62" s="205"/>
      <c r="K62" s="80"/>
      <c r="L62" s="199"/>
      <c r="M62" s="200"/>
      <c r="N62" s="210"/>
      <c r="O62" s="205"/>
      <c r="P62" s="80"/>
      <c r="Q62" s="372"/>
    </row>
    <row r="63" spans="1:17" ht="13.8" x14ac:dyDescent="0.25">
      <c r="A63" s="380" t="s">
        <v>156</v>
      </c>
      <c r="B63" s="211"/>
      <c r="C63" s="199"/>
      <c r="D63" s="213">
        <f>SUM(D51:D62)</f>
        <v>0</v>
      </c>
      <c r="E63" s="203"/>
      <c r="F63" s="81"/>
      <c r="G63" s="217"/>
      <c r="H63" s="199"/>
      <c r="I63" s="213">
        <f>SUM(I51:I62)</f>
        <v>0</v>
      </c>
      <c r="J63" s="203"/>
      <c r="K63" s="81"/>
      <c r="L63" s="217"/>
      <c r="M63" s="199"/>
      <c r="N63" s="213">
        <f>SUM(N51:N62)</f>
        <v>0</v>
      </c>
      <c r="O63" s="203"/>
      <c r="P63" s="81"/>
      <c r="Q63" s="381"/>
    </row>
    <row r="64" spans="1:17" ht="8.1" customHeight="1" x14ac:dyDescent="0.25">
      <c r="A64" s="375"/>
      <c r="B64" s="208"/>
      <c r="C64" s="208"/>
      <c r="D64" s="215"/>
      <c r="E64" s="216"/>
      <c r="F64" s="80"/>
      <c r="G64" s="199"/>
      <c r="H64" s="208"/>
      <c r="I64" s="215"/>
      <c r="J64" s="216"/>
      <c r="K64" s="80"/>
      <c r="L64" s="199"/>
      <c r="M64" s="208"/>
      <c r="N64" s="215"/>
      <c r="O64" s="216"/>
      <c r="P64" s="80"/>
      <c r="Q64" s="372"/>
    </row>
    <row r="65" spans="1:17" ht="13.8" x14ac:dyDescent="0.25">
      <c r="A65" s="373" t="s">
        <v>70</v>
      </c>
      <c r="B65" s="219"/>
      <c r="C65" s="219"/>
      <c r="D65" s="213">
        <f>+D5+D39+D47+D63</f>
        <v>1</v>
      </c>
      <c r="E65" s="203"/>
      <c r="F65" s="81"/>
      <c r="G65" s="217"/>
      <c r="H65" s="219"/>
      <c r="I65" s="213">
        <f>+I5+I39+I47+I63</f>
        <v>1</v>
      </c>
      <c r="J65" s="203"/>
      <c r="K65" s="81"/>
      <c r="L65" s="217"/>
      <c r="M65" s="219"/>
      <c r="N65" s="213">
        <f>+N5+N39+N47+N63</f>
        <v>1</v>
      </c>
      <c r="O65" s="203"/>
      <c r="P65" s="81"/>
      <c r="Q65" s="381"/>
    </row>
    <row r="66" spans="1:17" ht="6.6" customHeight="1" x14ac:dyDescent="0.25">
      <c r="A66" s="375"/>
      <c r="B66" s="208"/>
      <c r="C66" s="208"/>
      <c r="D66" s="215"/>
      <c r="E66" s="216"/>
      <c r="F66" s="80"/>
      <c r="G66" s="199"/>
      <c r="H66" s="208"/>
      <c r="I66" s="215"/>
      <c r="J66" s="216"/>
      <c r="K66" s="80"/>
      <c r="L66" s="199"/>
      <c r="M66" s="208"/>
      <c r="N66" s="215"/>
      <c r="O66" s="216"/>
      <c r="P66" s="80"/>
      <c r="Q66" s="372"/>
    </row>
    <row r="67" spans="1:17" ht="15" customHeight="1" x14ac:dyDescent="0.25">
      <c r="A67" s="373" t="s">
        <v>157</v>
      </c>
      <c r="B67" s="219"/>
      <c r="C67" s="219"/>
      <c r="D67" s="220"/>
      <c r="E67" s="203"/>
      <c r="F67" s="81"/>
      <c r="G67" s="217"/>
      <c r="H67" s="219"/>
      <c r="I67" s="220"/>
      <c r="J67" s="203"/>
      <c r="K67" s="81"/>
      <c r="L67" s="217"/>
      <c r="M67" s="219"/>
      <c r="N67" s="220"/>
      <c r="O67" s="203"/>
      <c r="P67" s="81"/>
      <c r="Q67" s="381"/>
    </row>
    <row r="68" spans="1:17" ht="7.35" customHeight="1" x14ac:dyDescent="0.25">
      <c r="A68" s="375"/>
      <c r="B68" s="208"/>
      <c r="C68" s="208"/>
      <c r="D68" s="215"/>
      <c r="E68" s="205"/>
      <c r="F68" s="80"/>
      <c r="G68" s="199"/>
      <c r="H68" s="208"/>
      <c r="I68" s="215"/>
      <c r="J68" s="205"/>
      <c r="K68" s="80"/>
      <c r="L68" s="199"/>
      <c r="M68" s="208"/>
      <c r="N68" s="215"/>
      <c r="O68" s="205"/>
      <c r="P68" s="80"/>
      <c r="Q68" s="372"/>
    </row>
    <row r="69" spans="1:17" ht="15" customHeight="1" x14ac:dyDescent="0.25">
      <c r="A69" s="373" t="s">
        <v>317</v>
      </c>
      <c r="B69" s="219"/>
      <c r="C69" s="219"/>
      <c r="D69" s="220"/>
      <c r="E69" s="203"/>
      <c r="F69" s="81"/>
      <c r="G69" s="217"/>
      <c r="H69" s="219"/>
      <c r="I69" s="220"/>
      <c r="J69" s="203"/>
      <c r="K69" s="81"/>
      <c r="L69" s="217"/>
      <c r="M69" s="219"/>
      <c r="N69" s="220"/>
      <c r="O69" s="203"/>
      <c r="P69" s="81"/>
      <c r="Q69" s="381"/>
    </row>
    <row r="70" spans="1:17" ht="8.25" customHeight="1" thickBot="1" x14ac:dyDescent="0.3">
      <c r="A70" s="375"/>
      <c r="B70" s="208"/>
      <c r="C70" s="208"/>
      <c r="D70" s="215"/>
      <c r="E70" s="205"/>
      <c r="F70" s="80"/>
      <c r="G70" s="199"/>
      <c r="H70" s="208"/>
      <c r="I70" s="215"/>
      <c r="J70" s="205"/>
      <c r="K70" s="80"/>
      <c r="L70" s="199"/>
      <c r="M70" s="208"/>
      <c r="N70" s="215"/>
      <c r="O70" s="205"/>
      <c r="P70" s="80"/>
      <c r="Q70" s="372"/>
    </row>
    <row r="71" spans="1:17" ht="35.1" customHeight="1" thickBot="1" x14ac:dyDescent="0.3">
      <c r="A71" s="599" t="s">
        <v>71</v>
      </c>
      <c r="B71" s="600"/>
      <c r="C71" s="601"/>
      <c r="D71" s="222">
        <f>+D65+D67+D69-D5</f>
        <v>0</v>
      </c>
      <c r="E71" s="223"/>
      <c r="F71" s="82">
        <f>+D71*$F$5</f>
        <v>0</v>
      </c>
      <c r="G71" s="217"/>
      <c r="H71" s="221"/>
      <c r="I71" s="222">
        <f>+I65+I67+I69-I5</f>
        <v>0</v>
      </c>
      <c r="J71" s="223"/>
      <c r="K71" s="82">
        <f>+I71*$K$5</f>
        <v>0</v>
      </c>
      <c r="L71" s="217"/>
      <c r="M71" s="221"/>
      <c r="N71" s="222">
        <f>+N65+N67+N69-N5</f>
        <v>0</v>
      </c>
      <c r="O71" s="223"/>
      <c r="P71" s="82">
        <f>+N71*$P$5</f>
        <v>0</v>
      </c>
      <c r="Q71" s="381"/>
    </row>
    <row r="72" spans="1:17" ht="33" customHeight="1" thickBot="1" x14ac:dyDescent="0.3">
      <c r="A72" s="602" t="s">
        <v>72</v>
      </c>
      <c r="B72" s="603"/>
      <c r="C72" s="221"/>
      <c r="D72" s="222">
        <f>+D71+D5</f>
        <v>1</v>
      </c>
      <c r="E72" s="223"/>
      <c r="F72" s="388">
        <f>+D72*$F$5</f>
        <v>0</v>
      </c>
      <c r="G72" s="217"/>
      <c r="H72" s="221"/>
      <c r="I72" s="222">
        <f>+I71+I5</f>
        <v>1</v>
      </c>
      <c r="J72" s="223"/>
      <c r="K72" s="388">
        <f>+I72*$K$5</f>
        <v>0</v>
      </c>
      <c r="L72" s="217"/>
      <c r="M72" s="221"/>
      <c r="N72" s="222">
        <f>+N71+N5</f>
        <v>1</v>
      </c>
      <c r="O72" s="223"/>
      <c r="P72" s="388">
        <f>+N72*$P$5</f>
        <v>0</v>
      </c>
      <c r="Q72" s="381"/>
    </row>
    <row r="73" spans="1:17" x14ac:dyDescent="0.25">
      <c r="A73" s="389"/>
      <c r="B73" s="195"/>
      <c r="C73" s="195"/>
      <c r="D73" s="224"/>
      <c r="E73" s="195"/>
      <c r="F73" s="195"/>
      <c r="G73" s="195"/>
      <c r="H73" s="195"/>
      <c r="I73" s="224"/>
      <c r="J73" s="195"/>
      <c r="K73" s="195"/>
      <c r="L73" s="195"/>
      <c r="M73" s="195"/>
      <c r="N73" s="224"/>
      <c r="O73" s="195"/>
      <c r="P73" s="195"/>
      <c r="Q73" s="365"/>
    </row>
    <row r="74" spans="1:17" ht="23.1" customHeight="1" x14ac:dyDescent="0.25">
      <c r="A74" s="199"/>
      <c r="B74" s="199"/>
      <c r="C74" s="199"/>
      <c r="D74" s="390"/>
      <c r="E74" s="225" t="s">
        <v>73</v>
      </c>
      <c r="F74" s="391">
        <f>D6</f>
        <v>0</v>
      </c>
      <c r="G74" s="199"/>
      <c r="H74" s="199"/>
      <c r="I74" s="199"/>
      <c r="J74" s="199"/>
      <c r="K74" s="199"/>
      <c r="L74" s="199"/>
      <c r="M74" s="604" t="s">
        <v>3</v>
      </c>
      <c r="N74" s="587">
        <f>Basisdaten!E5</f>
        <v>0</v>
      </c>
      <c r="O74" s="587"/>
      <c r="P74" s="587"/>
      <c r="Q74" s="372"/>
    </row>
    <row r="75" spans="1:17" ht="23.1" customHeight="1" x14ac:dyDescent="0.25">
      <c r="A75" s="199"/>
      <c r="B75" s="199"/>
      <c r="C75" s="199"/>
      <c r="D75" s="390"/>
      <c r="E75" s="225" t="s">
        <v>318</v>
      </c>
      <c r="F75" s="391">
        <f>I6</f>
        <v>0</v>
      </c>
      <c r="G75" s="199"/>
      <c r="H75" s="199"/>
      <c r="I75" s="199"/>
      <c r="J75" s="199"/>
      <c r="K75" s="199"/>
      <c r="L75" s="199"/>
      <c r="M75" s="604"/>
      <c r="N75" s="587"/>
      <c r="O75" s="587"/>
      <c r="P75" s="587"/>
      <c r="Q75" s="372"/>
    </row>
    <row r="76" spans="1:17" ht="23.55" customHeight="1" x14ac:dyDescent="0.25">
      <c r="A76" s="199"/>
      <c r="B76" s="199"/>
      <c r="C76" s="199"/>
      <c r="D76" s="390"/>
      <c r="E76" s="225" t="s">
        <v>319</v>
      </c>
      <c r="F76" s="391">
        <f>N6</f>
        <v>0</v>
      </c>
      <c r="G76" s="199"/>
      <c r="H76" s="199"/>
      <c r="I76" s="199"/>
      <c r="J76" s="199"/>
      <c r="K76" s="199"/>
      <c r="L76" s="199"/>
      <c r="M76" s="604"/>
      <c r="N76" s="605"/>
      <c r="O76" s="605"/>
      <c r="P76" s="605"/>
      <c r="Q76" s="372"/>
    </row>
    <row r="77" spans="1:17" ht="32.549999999999997" customHeight="1" x14ac:dyDescent="0.25">
      <c r="A77" s="199"/>
      <c r="B77" s="199"/>
      <c r="C77" s="199"/>
      <c r="D77" s="390"/>
      <c r="E77" s="225" t="s">
        <v>158</v>
      </c>
      <c r="F77" s="392">
        <f>ROUND(+F74*F72+F75*K72+F76*P72,2)</f>
        <v>0</v>
      </c>
      <c r="G77" s="199"/>
      <c r="H77" s="226"/>
      <c r="I77" s="393"/>
      <c r="J77" s="393"/>
      <c r="L77" s="199"/>
      <c r="M77" s="226" t="s">
        <v>1</v>
      </c>
      <c r="N77" s="593">
        <f>Basisdaten!E3</f>
        <v>0</v>
      </c>
      <c r="O77" s="593"/>
      <c r="Q77" s="372"/>
    </row>
    <row r="78" spans="1:17" ht="27.75" customHeight="1" x14ac:dyDescent="0.25">
      <c r="A78" s="199"/>
      <c r="B78" s="199"/>
      <c r="C78" s="199"/>
      <c r="D78" s="390"/>
      <c r="E78" s="225" t="s">
        <v>320</v>
      </c>
      <c r="F78" s="394">
        <f>((D5+D39)/D72)*F74+((I5+I39)/I72)*F75+((N5+N39)/N72)*F76</f>
        <v>0</v>
      </c>
      <c r="G78" s="199"/>
      <c r="H78" s="199"/>
      <c r="I78" s="199"/>
      <c r="J78" s="199"/>
      <c r="K78" s="199"/>
      <c r="L78" s="199"/>
      <c r="M78" s="199"/>
      <c r="N78" s="199"/>
      <c r="O78" s="199"/>
      <c r="P78" s="199"/>
      <c r="Q78" s="372"/>
    </row>
    <row r="79" spans="1:17" ht="9" customHeight="1" thickBot="1" x14ac:dyDescent="0.3">
      <c r="A79" s="395"/>
      <c r="B79" s="395"/>
      <c r="C79" s="395"/>
      <c r="D79" s="395"/>
      <c r="E79" s="395"/>
      <c r="F79" s="395"/>
      <c r="G79" s="395"/>
      <c r="H79" s="395"/>
      <c r="I79" s="395"/>
      <c r="J79" s="395"/>
      <c r="K79" s="395"/>
      <c r="L79" s="395"/>
      <c r="M79" s="395"/>
      <c r="N79" s="395"/>
      <c r="O79" s="395"/>
      <c r="P79" s="395"/>
      <c r="Q79" s="396"/>
    </row>
    <row r="80" spans="1:17" ht="13.8" thickTop="1" x14ac:dyDescent="0.25"/>
  </sheetData>
  <mergeCells count="8">
    <mergeCell ref="N77:O77"/>
    <mergeCell ref="A1:Q1"/>
    <mergeCell ref="H3:K3"/>
    <mergeCell ref="M3:Q3"/>
    <mergeCell ref="A71:C71"/>
    <mergeCell ref="A72:B72"/>
    <mergeCell ref="M74:M76"/>
    <mergeCell ref="N74:P76"/>
  </mergeCells>
  <pageMargins left="0.70866141732283472" right="0.70866141732283472" top="0.78740157480314965" bottom="0.78740157480314965" header="0.31496062992125984" footer="0.31496062992125984"/>
  <pageSetup paperSize="9" scale="46" orientation="portrait" r:id="rId1"/>
  <headerFooter>
    <oddHeader>&amp;CAusschreibung Reinigung Gemeinde Oberhaching 2026</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C7A86-A037-4753-ABCF-25C814E2A08B}">
  <sheetPr codeName="Tabelle11">
    <tabColor theme="4" tint="0.79998168889431442"/>
  </sheetPr>
  <dimension ref="A1:T80"/>
  <sheetViews>
    <sheetView zoomScale="80" zoomScaleNormal="80" zoomScaleSheetLayoutView="80" zoomScalePageLayoutView="60" workbookViewId="0">
      <selection activeCell="B4" sqref="B4"/>
    </sheetView>
  </sheetViews>
  <sheetFormatPr baseColWidth="10" defaultRowHeight="13.2" x14ac:dyDescent="0.25"/>
  <cols>
    <col min="1" max="1" width="17.5546875" style="9" customWidth="1"/>
    <col min="2" max="2" width="44.77734375" style="9" customWidth="1"/>
    <col min="3" max="3" width="10.44140625" style="9" customWidth="1"/>
    <col min="4" max="4" width="14.77734375" style="9" customWidth="1"/>
    <col min="5" max="5" width="1.109375" style="9" customWidth="1"/>
    <col min="6" max="6" width="13.21875" style="9" customWidth="1"/>
    <col min="7" max="7" width="1.21875" style="9" customWidth="1"/>
    <col min="8" max="8" width="10.44140625" style="9" customWidth="1"/>
    <col min="9" max="9" width="14.21875" style="9" customWidth="1"/>
    <col min="10" max="10" width="1" style="9" customWidth="1"/>
    <col min="11" max="11" width="13.21875" style="9" customWidth="1"/>
    <col min="12" max="12" width="1.109375" style="9" customWidth="1"/>
    <col min="13" max="13" width="10.44140625" style="9" customWidth="1"/>
    <col min="14" max="14" width="13.44140625" style="9" customWidth="1"/>
    <col min="15" max="15" width="1.5546875" style="9" customWidth="1"/>
    <col min="16" max="16" width="13.21875" style="9" customWidth="1"/>
    <col min="17" max="17" width="0.88671875" style="9" customWidth="1"/>
    <col min="18" max="263" width="11.5546875" style="9"/>
    <col min="264" max="264" width="29.5546875" style="9" customWidth="1"/>
    <col min="265" max="265" width="29" style="9" customWidth="1"/>
    <col min="266" max="266" width="11.5546875" style="9"/>
    <col min="267" max="267" width="12.77734375" style="9" customWidth="1"/>
    <col min="268" max="268" width="13.21875" style="9" customWidth="1"/>
    <col min="269" max="269" width="1.5546875" style="9" customWidth="1"/>
    <col min="270" max="519" width="11.5546875" style="9"/>
    <col min="520" max="520" width="29.5546875" style="9" customWidth="1"/>
    <col min="521" max="521" width="29" style="9" customWidth="1"/>
    <col min="522" max="522" width="11.5546875" style="9"/>
    <col min="523" max="523" width="12.77734375" style="9" customWidth="1"/>
    <col min="524" max="524" width="13.21875" style="9" customWidth="1"/>
    <col min="525" max="525" width="1.5546875" style="9" customWidth="1"/>
    <col min="526" max="775" width="11.5546875" style="9"/>
    <col min="776" max="776" width="29.5546875" style="9" customWidth="1"/>
    <col min="777" max="777" width="29" style="9" customWidth="1"/>
    <col min="778" max="778" width="11.5546875" style="9"/>
    <col min="779" max="779" width="12.77734375" style="9" customWidth="1"/>
    <col min="780" max="780" width="13.21875" style="9" customWidth="1"/>
    <col min="781" max="781" width="1.5546875" style="9" customWidth="1"/>
    <col min="782" max="1031" width="11.5546875" style="9"/>
    <col min="1032" max="1032" width="29.5546875" style="9" customWidth="1"/>
    <col min="1033" max="1033" width="29" style="9" customWidth="1"/>
    <col min="1034" max="1034" width="11.5546875" style="9"/>
    <col min="1035" max="1035" width="12.77734375" style="9" customWidth="1"/>
    <col min="1036" max="1036" width="13.21875" style="9" customWidth="1"/>
    <col min="1037" max="1037" width="1.5546875" style="9" customWidth="1"/>
    <col min="1038" max="1287" width="11.5546875" style="9"/>
    <col min="1288" max="1288" width="29.5546875" style="9" customWidth="1"/>
    <col min="1289" max="1289" width="29" style="9" customWidth="1"/>
    <col min="1290" max="1290" width="11.5546875" style="9"/>
    <col min="1291" max="1291" width="12.77734375" style="9" customWidth="1"/>
    <col min="1292" max="1292" width="13.21875" style="9" customWidth="1"/>
    <col min="1293" max="1293" width="1.5546875" style="9" customWidth="1"/>
    <col min="1294" max="1543" width="11.5546875" style="9"/>
    <col min="1544" max="1544" width="29.5546875" style="9" customWidth="1"/>
    <col min="1545" max="1545" width="29" style="9" customWidth="1"/>
    <col min="1546" max="1546" width="11.5546875" style="9"/>
    <col min="1547" max="1547" width="12.77734375" style="9" customWidth="1"/>
    <col min="1548" max="1548" width="13.21875" style="9" customWidth="1"/>
    <col min="1549" max="1549" width="1.5546875" style="9" customWidth="1"/>
    <col min="1550" max="1799" width="11.5546875" style="9"/>
    <col min="1800" max="1800" width="29.5546875" style="9" customWidth="1"/>
    <col min="1801" max="1801" width="29" style="9" customWidth="1"/>
    <col min="1802" max="1802" width="11.5546875" style="9"/>
    <col min="1803" max="1803" width="12.77734375" style="9" customWidth="1"/>
    <col min="1804" max="1804" width="13.21875" style="9" customWidth="1"/>
    <col min="1805" max="1805" width="1.5546875" style="9" customWidth="1"/>
    <col min="1806" max="2055" width="11.5546875" style="9"/>
    <col min="2056" max="2056" width="29.5546875" style="9" customWidth="1"/>
    <col min="2057" max="2057" width="29" style="9" customWidth="1"/>
    <col min="2058" max="2058" width="11.5546875" style="9"/>
    <col min="2059" max="2059" width="12.77734375" style="9" customWidth="1"/>
    <col min="2060" max="2060" width="13.21875" style="9" customWidth="1"/>
    <col min="2061" max="2061" width="1.5546875" style="9" customWidth="1"/>
    <col min="2062" max="2311" width="11.5546875" style="9"/>
    <col min="2312" max="2312" width="29.5546875" style="9" customWidth="1"/>
    <col min="2313" max="2313" width="29" style="9" customWidth="1"/>
    <col min="2314" max="2314" width="11.5546875" style="9"/>
    <col min="2315" max="2315" width="12.77734375" style="9" customWidth="1"/>
    <col min="2316" max="2316" width="13.21875" style="9" customWidth="1"/>
    <col min="2317" max="2317" width="1.5546875" style="9" customWidth="1"/>
    <col min="2318" max="2567" width="11.5546875" style="9"/>
    <col min="2568" max="2568" width="29.5546875" style="9" customWidth="1"/>
    <col min="2569" max="2569" width="29" style="9" customWidth="1"/>
    <col min="2570" max="2570" width="11.5546875" style="9"/>
    <col min="2571" max="2571" width="12.77734375" style="9" customWidth="1"/>
    <col min="2572" max="2572" width="13.21875" style="9" customWidth="1"/>
    <col min="2573" max="2573" width="1.5546875" style="9" customWidth="1"/>
    <col min="2574" max="2823" width="11.5546875" style="9"/>
    <col min="2824" max="2824" width="29.5546875" style="9" customWidth="1"/>
    <col min="2825" max="2825" width="29" style="9" customWidth="1"/>
    <col min="2826" max="2826" width="11.5546875" style="9"/>
    <col min="2827" max="2827" width="12.77734375" style="9" customWidth="1"/>
    <col min="2828" max="2828" width="13.21875" style="9" customWidth="1"/>
    <col min="2829" max="2829" width="1.5546875" style="9" customWidth="1"/>
    <col min="2830" max="3079" width="11.5546875" style="9"/>
    <col min="3080" max="3080" width="29.5546875" style="9" customWidth="1"/>
    <col min="3081" max="3081" width="29" style="9" customWidth="1"/>
    <col min="3082" max="3082" width="11.5546875" style="9"/>
    <col min="3083" max="3083" width="12.77734375" style="9" customWidth="1"/>
    <col min="3084" max="3084" width="13.21875" style="9" customWidth="1"/>
    <col min="3085" max="3085" width="1.5546875" style="9" customWidth="1"/>
    <col min="3086" max="3335" width="11.5546875" style="9"/>
    <col min="3336" max="3336" width="29.5546875" style="9" customWidth="1"/>
    <col min="3337" max="3337" width="29" style="9" customWidth="1"/>
    <col min="3338" max="3338" width="11.5546875" style="9"/>
    <col min="3339" max="3339" width="12.77734375" style="9" customWidth="1"/>
    <col min="3340" max="3340" width="13.21875" style="9" customWidth="1"/>
    <col min="3341" max="3341" width="1.5546875" style="9" customWidth="1"/>
    <col min="3342" max="3591" width="11.5546875" style="9"/>
    <col min="3592" max="3592" width="29.5546875" style="9" customWidth="1"/>
    <col min="3593" max="3593" width="29" style="9" customWidth="1"/>
    <col min="3594" max="3594" width="11.5546875" style="9"/>
    <col min="3595" max="3595" width="12.77734375" style="9" customWidth="1"/>
    <col min="3596" max="3596" width="13.21875" style="9" customWidth="1"/>
    <col min="3597" max="3597" width="1.5546875" style="9" customWidth="1"/>
    <col min="3598" max="3847" width="11.5546875" style="9"/>
    <col min="3848" max="3848" width="29.5546875" style="9" customWidth="1"/>
    <col min="3849" max="3849" width="29" style="9" customWidth="1"/>
    <col min="3850" max="3850" width="11.5546875" style="9"/>
    <col min="3851" max="3851" width="12.77734375" style="9" customWidth="1"/>
    <col min="3852" max="3852" width="13.21875" style="9" customWidth="1"/>
    <col min="3853" max="3853" width="1.5546875" style="9" customWidth="1"/>
    <col min="3854" max="4103" width="11.5546875" style="9"/>
    <col min="4104" max="4104" width="29.5546875" style="9" customWidth="1"/>
    <col min="4105" max="4105" width="29" style="9" customWidth="1"/>
    <col min="4106" max="4106" width="11.5546875" style="9"/>
    <col min="4107" max="4107" width="12.77734375" style="9" customWidth="1"/>
    <col min="4108" max="4108" width="13.21875" style="9" customWidth="1"/>
    <col min="4109" max="4109" width="1.5546875" style="9" customWidth="1"/>
    <col min="4110" max="4359" width="11.5546875" style="9"/>
    <col min="4360" max="4360" width="29.5546875" style="9" customWidth="1"/>
    <col min="4361" max="4361" width="29" style="9" customWidth="1"/>
    <col min="4362" max="4362" width="11.5546875" style="9"/>
    <col min="4363" max="4363" width="12.77734375" style="9" customWidth="1"/>
    <col min="4364" max="4364" width="13.21875" style="9" customWidth="1"/>
    <col min="4365" max="4365" width="1.5546875" style="9" customWidth="1"/>
    <col min="4366" max="4615" width="11.5546875" style="9"/>
    <col min="4616" max="4616" width="29.5546875" style="9" customWidth="1"/>
    <col min="4617" max="4617" width="29" style="9" customWidth="1"/>
    <col min="4618" max="4618" width="11.5546875" style="9"/>
    <col min="4619" max="4619" width="12.77734375" style="9" customWidth="1"/>
    <col min="4620" max="4620" width="13.21875" style="9" customWidth="1"/>
    <col min="4621" max="4621" width="1.5546875" style="9" customWidth="1"/>
    <col min="4622" max="4871" width="11.5546875" style="9"/>
    <col min="4872" max="4872" width="29.5546875" style="9" customWidth="1"/>
    <col min="4873" max="4873" width="29" style="9" customWidth="1"/>
    <col min="4874" max="4874" width="11.5546875" style="9"/>
    <col min="4875" max="4875" width="12.77734375" style="9" customWidth="1"/>
    <col min="4876" max="4876" width="13.21875" style="9" customWidth="1"/>
    <col min="4877" max="4877" width="1.5546875" style="9" customWidth="1"/>
    <col min="4878" max="5127" width="11.5546875" style="9"/>
    <col min="5128" max="5128" width="29.5546875" style="9" customWidth="1"/>
    <col min="5129" max="5129" width="29" style="9" customWidth="1"/>
    <col min="5130" max="5130" width="11.5546875" style="9"/>
    <col min="5131" max="5131" width="12.77734375" style="9" customWidth="1"/>
    <col min="5132" max="5132" width="13.21875" style="9" customWidth="1"/>
    <col min="5133" max="5133" width="1.5546875" style="9" customWidth="1"/>
    <col min="5134" max="5383" width="11.5546875" style="9"/>
    <col min="5384" max="5384" width="29.5546875" style="9" customWidth="1"/>
    <col min="5385" max="5385" width="29" style="9" customWidth="1"/>
    <col min="5386" max="5386" width="11.5546875" style="9"/>
    <col min="5387" max="5387" width="12.77734375" style="9" customWidth="1"/>
    <col min="5388" max="5388" width="13.21875" style="9" customWidth="1"/>
    <col min="5389" max="5389" width="1.5546875" style="9" customWidth="1"/>
    <col min="5390" max="5639" width="11.5546875" style="9"/>
    <col min="5640" max="5640" width="29.5546875" style="9" customWidth="1"/>
    <col min="5641" max="5641" width="29" style="9" customWidth="1"/>
    <col min="5642" max="5642" width="11.5546875" style="9"/>
    <col min="5643" max="5643" width="12.77734375" style="9" customWidth="1"/>
    <col min="5644" max="5644" width="13.21875" style="9" customWidth="1"/>
    <col min="5645" max="5645" width="1.5546875" style="9" customWidth="1"/>
    <col min="5646" max="5895" width="11.5546875" style="9"/>
    <col min="5896" max="5896" width="29.5546875" style="9" customWidth="1"/>
    <col min="5897" max="5897" width="29" style="9" customWidth="1"/>
    <col min="5898" max="5898" width="11.5546875" style="9"/>
    <col min="5899" max="5899" width="12.77734375" style="9" customWidth="1"/>
    <col min="5900" max="5900" width="13.21875" style="9" customWidth="1"/>
    <col min="5901" max="5901" width="1.5546875" style="9" customWidth="1"/>
    <col min="5902" max="6151" width="11.5546875" style="9"/>
    <col min="6152" max="6152" width="29.5546875" style="9" customWidth="1"/>
    <col min="6153" max="6153" width="29" style="9" customWidth="1"/>
    <col min="6154" max="6154" width="11.5546875" style="9"/>
    <col min="6155" max="6155" width="12.77734375" style="9" customWidth="1"/>
    <col min="6156" max="6156" width="13.21875" style="9" customWidth="1"/>
    <col min="6157" max="6157" width="1.5546875" style="9" customWidth="1"/>
    <col min="6158" max="6407" width="11.5546875" style="9"/>
    <col min="6408" max="6408" width="29.5546875" style="9" customWidth="1"/>
    <col min="6409" max="6409" width="29" style="9" customWidth="1"/>
    <col min="6410" max="6410" width="11.5546875" style="9"/>
    <col min="6411" max="6411" width="12.77734375" style="9" customWidth="1"/>
    <col min="6412" max="6412" width="13.21875" style="9" customWidth="1"/>
    <col min="6413" max="6413" width="1.5546875" style="9" customWidth="1"/>
    <col min="6414" max="6663" width="11.5546875" style="9"/>
    <col min="6664" max="6664" width="29.5546875" style="9" customWidth="1"/>
    <col min="6665" max="6665" width="29" style="9" customWidth="1"/>
    <col min="6666" max="6666" width="11.5546875" style="9"/>
    <col min="6667" max="6667" width="12.77734375" style="9" customWidth="1"/>
    <col min="6668" max="6668" width="13.21875" style="9" customWidth="1"/>
    <col min="6669" max="6669" width="1.5546875" style="9" customWidth="1"/>
    <col min="6670" max="6919" width="11.5546875" style="9"/>
    <col min="6920" max="6920" width="29.5546875" style="9" customWidth="1"/>
    <col min="6921" max="6921" width="29" style="9" customWidth="1"/>
    <col min="6922" max="6922" width="11.5546875" style="9"/>
    <col min="6923" max="6923" width="12.77734375" style="9" customWidth="1"/>
    <col min="6924" max="6924" width="13.21875" style="9" customWidth="1"/>
    <col min="6925" max="6925" width="1.5546875" style="9" customWidth="1"/>
    <col min="6926" max="7175" width="11.5546875" style="9"/>
    <col min="7176" max="7176" width="29.5546875" style="9" customWidth="1"/>
    <col min="7177" max="7177" width="29" style="9" customWidth="1"/>
    <col min="7178" max="7178" width="11.5546875" style="9"/>
    <col min="7179" max="7179" width="12.77734375" style="9" customWidth="1"/>
    <col min="7180" max="7180" width="13.21875" style="9" customWidth="1"/>
    <col min="7181" max="7181" width="1.5546875" style="9" customWidth="1"/>
    <col min="7182" max="7431" width="11.5546875" style="9"/>
    <col min="7432" max="7432" width="29.5546875" style="9" customWidth="1"/>
    <col min="7433" max="7433" width="29" style="9" customWidth="1"/>
    <col min="7434" max="7434" width="11.5546875" style="9"/>
    <col min="7435" max="7435" width="12.77734375" style="9" customWidth="1"/>
    <col min="7436" max="7436" width="13.21875" style="9" customWidth="1"/>
    <col min="7437" max="7437" width="1.5546875" style="9" customWidth="1"/>
    <col min="7438" max="7687" width="11.5546875" style="9"/>
    <col min="7688" max="7688" width="29.5546875" style="9" customWidth="1"/>
    <col min="7689" max="7689" width="29" style="9" customWidth="1"/>
    <col min="7690" max="7690" width="11.5546875" style="9"/>
    <col min="7691" max="7691" width="12.77734375" style="9" customWidth="1"/>
    <col min="7692" max="7692" width="13.21875" style="9" customWidth="1"/>
    <col min="7693" max="7693" width="1.5546875" style="9" customWidth="1"/>
    <col min="7694" max="7943" width="11.5546875" style="9"/>
    <col min="7944" max="7944" width="29.5546875" style="9" customWidth="1"/>
    <col min="7945" max="7945" width="29" style="9" customWidth="1"/>
    <col min="7946" max="7946" width="11.5546875" style="9"/>
    <col min="7947" max="7947" width="12.77734375" style="9" customWidth="1"/>
    <col min="7948" max="7948" width="13.21875" style="9" customWidth="1"/>
    <col min="7949" max="7949" width="1.5546875" style="9" customWidth="1"/>
    <col min="7950" max="8199" width="11.5546875" style="9"/>
    <col min="8200" max="8200" width="29.5546875" style="9" customWidth="1"/>
    <col min="8201" max="8201" width="29" style="9" customWidth="1"/>
    <col min="8202" max="8202" width="11.5546875" style="9"/>
    <col min="8203" max="8203" width="12.77734375" style="9" customWidth="1"/>
    <col min="8204" max="8204" width="13.21875" style="9" customWidth="1"/>
    <col min="8205" max="8205" width="1.5546875" style="9" customWidth="1"/>
    <col min="8206" max="8455" width="11.5546875" style="9"/>
    <col min="8456" max="8456" width="29.5546875" style="9" customWidth="1"/>
    <col min="8457" max="8457" width="29" style="9" customWidth="1"/>
    <col min="8458" max="8458" width="11.5546875" style="9"/>
    <col min="8459" max="8459" width="12.77734375" style="9" customWidth="1"/>
    <col min="8460" max="8460" width="13.21875" style="9" customWidth="1"/>
    <col min="8461" max="8461" width="1.5546875" style="9" customWidth="1"/>
    <col min="8462" max="8711" width="11.5546875" style="9"/>
    <col min="8712" max="8712" width="29.5546875" style="9" customWidth="1"/>
    <col min="8713" max="8713" width="29" style="9" customWidth="1"/>
    <col min="8714" max="8714" width="11.5546875" style="9"/>
    <col min="8715" max="8715" width="12.77734375" style="9" customWidth="1"/>
    <col min="8716" max="8716" width="13.21875" style="9" customWidth="1"/>
    <col min="8717" max="8717" width="1.5546875" style="9" customWidth="1"/>
    <col min="8718" max="8967" width="11.5546875" style="9"/>
    <col min="8968" max="8968" width="29.5546875" style="9" customWidth="1"/>
    <col min="8969" max="8969" width="29" style="9" customWidth="1"/>
    <col min="8970" max="8970" width="11.5546875" style="9"/>
    <col min="8971" max="8971" width="12.77734375" style="9" customWidth="1"/>
    <col min="8972" max="8972" width="13.21875" style="9" customWidth="1"/>
    <col min="8973" max="8973" width="1.5546875" style="9" customWidth="1"/>
    <col min="8974" max="9223" width="11.5546875" style="9"/>
    <col min="9224" max="9224" width="29.5546875" style="9" customWidth="1"/>
    <col min="9225" max="9225" width="29" style="9" customWidth="1"/>
    <col min="9226" max="9226" width="11.5546875" style="9"/>
    <col min="9227" max="9227" width="12.77734375" style="9" customWidth="1"/>
    <col min="9228" max="9228" width="13.21875" style="9" customWidth="1"/>
    <col min="9229" max="9229" width="1.5546875" style="9" customWidth="1"/>
    <col min="9230" max="9479" width="11.5546875" style="9"/>
    <col min="9480" max="9480" width="29.5546875" style="9" customWidth="1"/>
    <col min="9481" max="9481" width="29" style="9" customWidth="1"/>
    <col min="9482" max="9482" width="11.5546875" style="9"/>
    <col min="9483" max="9483" width="12.77734375" style="9" customWidth="1"/>
    <col min="9484" max="9484" width="13.21875" style="9" customWidth="1"/>
    <col min="9485" max="9485" width="1.5546875" style="9" customWidth="1"/>
    <col min="9486" max="9735" width="11.5546875" style="9"/>
    <col min="9736" max="9736" width="29.5546875" style="9" customWidth="1"/>
    <col min="9737" max="9737" width="29" style="9" customWidth="1"/>
    <col min="9738" max="9738" width="11.5546875" style="9"/>
    <col min="9739" max="9739" width="12.77734375" style="9" customWidth="1"/>
    <col min="9740" max="9740" width="13.21875" style="9" customWidth="1"/>
    <col min="9741" max="9741" width="1.5546875" style="9" customWidth="1"/>
    <col min="9742" max="9991" width="11.5546875" style="9"/>
    <col min="9992" max="9992" width="29.5546875" style="9" customWidth="1"/>
    <col min="9993" max="9993" width="29" style="9" customWidth="1"/>
    <col min="9994" max="9994" width="11.5546875" style="9"/>
    <col min="9995" max="9995" width="12.77734375" style="9" customWidth="1"/>
    <col min="9996" max="9996" width="13.21875" style="9" customWidth="1"/>
    <col min="9997" max="9997" width="1.5546875" style="9" customWidth="1"/>
    <col min="9998" max="10247" width="11.5546875" style="9"/>
    <col min="10248" max="10248" width="29.5546875" style="9" customWidth="1"/>
    <col min="10249" max="10249" width="29" style="9" customWidth="1"/>
    <col min="10250" max="10250" width="11.5546875" style="9"/>
    <col min="10251" max="10251" width="12.77734375" style="9" customWidth="1"/>
    <col min="10252" max="10252" width="13.21875" style="9" customWidth="1"/>
    <col min="10253" max="10253" width="1.5546875" style="9" customWidth="1"/>
    <col min="10254" max="10503" width="11.5546875" style="9"/>
    <col min="10504" max="10504" width="29.5546875" style="9" customWidth="1"/>
    <col min="10505" max="10505" width="29" style="9" customWidth="1"/>
    <col min="10506" max="10506" width="11.5546875" style="9"/>
    <col min="10507" max="10507" width="12.77734375" style="9" customWidth="1"/>
    <col min="10508" max="10508" width="13.21875" style="9" customWidth="1"/>
    <col min="10509" max="10509" width="1.5546875" style="9" customWidth="1"/>
    <col min="10510" max="10759" width="11.5546875" style="9"/>
    <col min="10760" max="10760" width="29.5546875" style="9" customWidth="1"/>
    <col min="10761" max="10761" width="29" style="9" customWidth="1"/>
    <col min="10762" max="10762" width="11.5546875" style="9"/>
    <col min="10763" max="10763" width="12.77734375" style="9" customWidth="1"/>
    <col min="10764" max="10764" width="13.21875" style="9" customWidth="1"/>
    <col min="10765" max="10765" width="1.5546875" style="9" customWidth="1"/>
    <col min="10766" max="11015" width="11.5546875" style="9"/>
    <col min="11016" max="11016" width="29.5546875" style="9" customWidth="1"/>
    <col min="11017" max="11017" width="29" style="9" customWidth="1"/>
    <col min="11018" max="11018" width="11.5546875" style="9"/>
    <col min="11019" max="11019" width="12.77734375" style="9" customWidth="1"/>
    <col min="11020" max="11020" width="13.21875" style="9" customWidth="1"/>
    <col min="11021" max="11021" width="1.5546875" style="9" customWidth="1"/>
    <col min="11022" max="11271" width="11.5546875" style="9"/>
    <col min="11272" max="11272" width="29.5546875" style="9" customWidth="1"/>
    <col min="11273" max="11273" width="29" style="9" customWidth="1"/>
    <col min="11274" max="11274" width="11.5546875" style="9"/>
    <col min="11275" max="11275" width="12.77734375" style="9" customWidth="1"/>
    <col min="11276" max="11276" width="13.21875" style="9" customWidth="1"/>
    <col min="11277" max="11277" width="1.5546875" style="9" customWidth="1"/>
    <col min="11278" max="11527" width="11.5546875" style="9"/>
    <col min="11528" max="11528" width="29.5546875" style="9" customWidth="1"/>
    <col min="11529" max="11529" width="29" style="9" customWidth="1"/>
    <col min="11530" max="11530" width="11.5546875" style="9"/>
    <col min="11531" max="11531" width="12.77734375" style="9" customWidth="1"/>
    <col min="11532" max="11532" width="13.21875" style="9" customWidth="1"/>
    <col min="11533" max="11533" width="1.5546875" style="9" customWidth="1"/>
    <col min="11534" max="11783" width="11.5546875" style="9"/>
    <col min="11784" max="11784" width="29.5546875" style="9" customWidth="1"/>
    <col min="11785" max="11785" width="29" style="9" customWidth="1"/>
    <col min="11786" max="11786" width="11.5546875" style="9"/>
    <col min="11787" max="11787" width="12.77734375" style="9" customWidth="1"/>
    <col min="11788" max="11788" width="13.21875" style="9" customWidth="1"/>
    <col min="11789" max="11789" width="1.5546875" style="9" customWidth="1"/>
    <col min="11790" max="12039" width="11.5546875" style="9"/>
    <col min="12040" max="12040" width="29.5546875" style="9" customWidth="1"/>
    <col min="12041" max="12041" width="29" style="9" customWidth="1"/>
    <col min="12042" max="12042" width="11.5546875" style="9"/>
    <col min="12043" max="12043" width="12.77734375" style="9" customWidth="1"/>
    <col min="12044" max="12044" width="13.21875" style="9" customWidth="1"/>
    <col min="12045" max="12045" width="1.5546875" style="9" customWidth="1"/>
    <col min="12046" max="12295" width="11.5546875" style="9"/>
    <col min="12296" max="12296" width="29.5546875" style="9" customWidth="1"/>
    <col min="12297" max="12297" width="29" style="9" customWidth="1"/>
    <col min="12298" max="12298" width="11.5546875" style="9"/>
    <col min="12299" max="12299" width="12.77734375" style="9" customWidth="1"/>
    <col min="12300" max="12300" width="13.21875" style="9" customWidth="1"/>
    <col min="12301" max="12301" width="1.5546875" style="9" customWidth="1"/>
    <col min="12302" max="12551" width="11.5546875" style="9"/>
    <col min="12552" max="12552" width="29.5546875" style="9" customWidth="1"/>
    <col min="12553" max="12553" width="29" style="9" customWidth="1"/>
    <col min="12554" max="12554" width="11.5546875" style="9"/>
    <col min="12555" max="12555" width="12.77734375" style="9" customWidth="1"/>
    <col min="12556" max="12556" width="13.21875" style="9" customWidth="1"/>
    <col min="12557" max="12557" width="1.5546875" style="9" customWidth="1"/>
    <col min="12558" max="12807" width="11.5546875" style="9"/>
    <col min="12808" max="12808" width="29.5546875" style="9" customWidth="1"/>
    <col min="12809" max="12809" width="29" style="9" customWidth="1"/>
    <col min="12810" max="12810" width="11.5546875" style="9"/>
    <col min="12811" max="12811" width="12.77734375" style="9" customWidth="1"/>
    <col min="12812" max="12812" width="13.21875" style="9" customWidth="1"/>
    <col min="12813" max="12813" width="1.5546875" style="9" customWidth="1"/>
    <col min="12814" max="13063" width="11.5546875" style="9"/>
    <col min="13064" max="13064" width="29.5546875" style="9" customWidth="1"/>
    <col min="13065" max="13065" width="29" style="9" customWidth="1"/>
    <col min="13066" max="13066" width="11.5546875" style="9"/>
    <col min="13067" max="13067" width="12.77734375" style="9" customWidth="1"/>
    <col min="13068" max="13068" width="13.21875" style="9" customWidth="1"/>
    <col min="13069" max="13069" width="1.5546875" style="9" customWidth="1"/>
    <col min="13070" max="13319" width="11.5546875" style="9"/>
    <col min="13320" max="13320" width="29.5546875" style="9" customWidth="1"/>
    <col min="13321" max="13321" width="29" style="9" customWidth="1"/>
    <col min="13322" max="13322" width="11.5546875" style="9"/>
    <col min="13323" max="13323" width="12.77734375" style="9" customWidth="1"/>
    <col min="13324" max="13324" width="13.21875" style="9" customWidth="1"/>
    <col min="13325" max="13325" width="1.5546875" style="9" customWidth="1"/>
    <col min="13326" max="13575" width="11.5546875" style="9"/>
    <col min="13576" max="13576" width="29.5546875" style="9" customWidth="1"/>
    <col min="13577" max="13577" width="29" style="9" customWidth="1"/>
    <col min="13578" max="13578" width="11.5546875" style="9"/>
    <col min="13579" max="13579" width="12.77734375" style="9" customWidth="1"/>
    <col min="13580" max="13580" width="13.21875" style="9" customWidth="1"/>
    <col min="13581" max="13581" width="1.5546875" style="9" customWidth="1"/>
    <col min="13582" max="13831" width="11.5546875" style="9"/>
    <col min="13832" max="13832" width="29.5546875" style="9" customWidth="1"/>
    <col min="13833" max="13833" width="29" style="9" customWidth="1"/>
    <col min="13834" max="13834" width="11.5546875" style="9"/>
    <col min="13835" max="13835" width="12.77734375" style="9" customWidth="1"/>
    <col min="13836" max="13836" width="13.21875" style="9" customWidth="1"/>
    <col min="13837" max="13837" width="1.5546875" style="9" customWidth="1"/>
    <col min="13838" max="14087" width="11.5546875" style="9"/>
    <col min="14088" max="14088" width="29.5546875" style="9" customWidth="1"/>
    <col min="14089" max="14089" width="29" style="9" customWidth="1"/>
    <col min="14090" max="14090" width="11.5546875" style="9"/>
    <col min="14091" max="14091" width="12.77734375" style="9" customWidth="1"/>
    <col min="14092" max="14092" width="13.21875" style="9" customWidth="1"/>
    <col min="14093" max="14093" width="1.5546875" style="9" customWidth="1"/>
    <col min="14094" max="14343" width="11.5546875" style="9"/>
    <col min="14344" max="14344" width="29.5546875" style="9" customWidth="1"/>
    <col min="14345" max="14345" width="29" style="9" customWidth="1"/>
    <col min="14346" max="14346" width="11.5546875" style="9"/>
    <col min="14347" max="14347" width="12.77734375" style="9" customWidth="1"/>
    <col min="14348" max="14348" width="13.21875" style="9" customWidth="1"/>
    <col min="14349" max="14349" width="1.5546875" style="9" customWidth="1"/>
    <col min="14350" max="14599" width="11.5546875" style="9"/>
    <col min="14600" max="14600" width="29.5546875" style="9" customWidth="1"/>
    <col min="14601" max="14601" width="29" style="9" customWidth="1"/>
    <col min="14602" max="14602" width="11.5546875" style="9"/>
    <col min="14603" max="14603" width="12.77734375" style="9" customWidth="1"/>
    <col min="14604" max="14604" width="13.21875" style="9" customWidth="1"/>
    <col min="14605" max="14605" width="1.5546875" style="9" customWidth="1"/>
    <col min="14606" max="14855" width="11.5546875" style="9"/>
    <col min="14856" max="14856" width="29.5546875" style="9" customWidth="1"/>
    <col min="14857" max="14857" width="29" style="9" customWidth="1"/>
    <col min="14858" max="14858" width="11.5546875" style="9"/>
    <col min="14859" max="14859" width="12.77734375" style="9" customWidth="1"/>
    <col min="14860" max="14860" width="13.21875" style="9" customWidth="1"/>
    <col min="14861" max="14861" width="1.5546875" style="9" customWidth="1"/>
    <col min="14862" max="15111" width="11.5546875" style="9"/>
    <col min="15112" max="15112" width="29.5546875" style="9" customWidth="1"/>
    <col min="15113" max="15113" width="29" style="9" customWidth="1"/>
    <col min="15114" max="15114" width="11.5546875" style="9"/>
    <col min="15115" max="15115" width="12.77734375" style="9" customWidth="1"/>
    <col min="15116" max="15116" width="13.21875" style="9" customWidth="1"/>
    <col min="15117" max="15117" width="1.5546875" style="9" customWidth="1"/>
    <col min="15118" max="15367" width="11.5546875" style="9"/>
    <col min="15368" max="15368" width="29.5546875" style="9" customWidth="1"/>
    <col min="15369" max="15369" width="29" style="9" customWidth="1"/>
    <col min="15370" max="15370" width="11.5546875" style="9"/>
    <col min="15371" max="15371" width="12.77734375" style="9" customWidth="1"/>
    <col min="15372" max="15372" width="13.21875" style="9" customWidth="1"/>
    <col min="15373" max="15373" width="1.5546875" style="9" customWidth="1"/>
    <col min="15374" max="15623" width="11.5546875" style="9"/>
    <col min="15624" max="15624" width="29.5546875" style="9" customWidth="1"/>
    <col min="15625" max="15625" width="29" style="9" customWidth="1"/>
    <col min="15626" max="15626" width="11.5546875" style="9"/>
    <col min="15627" max="15627" width="12.77734375" style="9" customWidth="1"/>
    <col min="15628" max="15628" width="13.21875" style="9" customWidth="1"/>
    <col min="15629" max="15629" width="1.5546875" style="9" customWidth="1"/>
    <col min="15630" max="15879" width="11.5546875" style="9"/>
    <col min="15880" max="15880" width="29.5546875" style="9" customWidth="1"/>
    <col min="15881" max="15881" width="29" style="9" customWidth="1"/>
    <col min="15882" max="15882" width="11.5546875" style="9"/>
    <col min="15883" max="15883" width="12.77734375" style="9" customWidth="1"/>
    <col min="15884" max="15884" width="13.21875" style="9" customWidth="1"/>
    <col min="15885" max="15885" width="1.5546875" style="9" customWidth="1"/>
    <col min="15886" max="16135" width="11.5546875" style="9"/>
    <col min="16136" max="16136" width="29.5546875" style="9" customWidth="1"/>
    <col min="16137" max="16137" width="29" style="9" customWidth="1"/>
    <col min="16138" max="16138" width="11.5546875" style="9"/>
    <col min="16139" max="16139" width="12.77734375" style="9" customWidth="1"/>
    <col min="16140" max="16140" width="13.21875" style="9" customWidth="1"/>
    <col min="16141" max="16141" width="1.5546875" style="9" customWidth="1"/>
    <col min="16142" max="16384" width="11.5546875" style="9"/>
  </cols>
  <sheetData>
    <row r="1" spans="1:20" ht="24.6" customHeight="1" x14ac:dyDescent="0.25">
      <c r="A1" s="594" t="s">
        <v>523</v>
      </c>
      <c r="B1" s="595"/>
      <c r="C1" s="595"/>
      <c r="D1" s="595"/>
      <c r="E1" s="595"/>
      <c r="F1" s="595"/>
      <c r="G1" s="595"/>
      <c r="H1" s="595"/>
      <c r="I1" s="595"/>
      <c r="J1" s="595"/>
      <c r="K1" s="595"/>
      <c r="L1" s="595"/>
      <c r="M1" s="595"/>
      <c r="N1" s="595"/>
      <c r="O1" s="595"/>
      <c r="P1" s="595"/>
      <c r="Q1" s="596"/>
    </row>
    <row r="2" spans="1:20" ht="13.8" x14ac:dyDescent="0.25">
      <c r="A2" s="364"/>
      <c r="B2" s="195"/>
      <c r="C2" s="195"/>
      <c r="D2" s="196"/>
      <c r="E2" s="197"/>
      <c r="F2" s="197"/>
      <c r="G2" s="195"/>
      <c r="H2" s="195"/>
      <c r="I2" s="196"/>
      <c r="J2" s="197"/>
      <c r="K2" s="197"/>
      <c r="L2" s="195"/>
      <c r="M2" s="195"/>
      <c r="N2" s="196"/>
      <c r="O2" s="197"/>
      <c r="P2" s="197"/>
      <c r="Q2" s="365"/>
    </row>
    <row r="3" spans="1:20" ht="15.6" x14ac:dyDescent="0.25">
      <c r="A3" s="366"/>
      <c r="B3" s="367"/>
      <c r="C3" s="198" t="s">
        <v>304</v>
      </c>
      <c r="D3" s="198"/>
      <c r="E3" s="198"/>
      <c r="F3" s="198"/>
      <c r="G3" s="199"/>
      <c r="H3" s="597" t="s">
        <v>305</v>
      </c>
      <c r="I3" s="597"/>
      <c r="J3" s="597"/>
      <c r="K3" s="597"/>
      <c r="L3" s="199"/>
      <c r="M3" s="597" t="s">
        <v>306</v>
      </c>
      <c r="N3" s="597"/>
      <c r="O3" s="597"/>
      <c r="P3" s="597"/>
      <c r="Q3" s="598"/>
      <c r="R3" s="368"/>
      <c r="S3" s="368"/>
      <c r="T3" s="368"/>
    </row>
    <row r="4" spans="1:20" ht="16.350000000000001" customHeight="1" x14ac:dyDescent="0.25">
      <c r="A4" s="369"/>
      <c r="B4" s="199"/>
      <c r="C4" s="199"/>
      <c r="D4" s="370" t="s">
        <v>307</v>
      </c>
      <c r="E4" s="371"/>
      <c r="F4" s="371" t="s">
        <v>308</v>
      </c>
      <c r="G4" s="199"/>
      <c r="H4" s="199"/>
      <c r="I4" s="370" t="s">
        <v>307</v>
      </c>
      <c r="J4" s="371"/>
      <c r="K4" s="371" t="s">
        <v>308</v>
      </c>
      <c r="L4" s="199"/>
      <c r="M4" s="199"/>
      <c r="N4" s="370" t="s">
        <v>307</v>
      </c>
      <c r="O4" s="371"/>
      <c r="P4" s="371" t="s">
        <v>308</v>
      </c>
      <c r="Q4" s="372"/>
      <c r="R4" s="368"/>
    </row>
    <row r="5" spans="1:20" ht="17.55" customHeight="1" x14ac:dyDescent="0.25">
      <c r="A5" s="373" t="s">
        <v>111</v>
      </c>
      <c r="B5" s="416"/>
      <c r="C5" s="201"/>
      <c r="D5" s="202">
        <v>1</v>
      </c>
      <c r="E5" s="203"/>
      <c r="F5" s="305"/>
      <c r="G5" s="199"/>
      <c r="H5" s="201"/>
      <c r="I5" s="202">
        <v>1</v>
      </c>
      <c r="J5" s="203"/>
      <c r="K5" s="305"/>
      <c r="L5" s="199"/>
      <c r="M5" s="201"/>
      <c r="N5" s="202">
        <v>1</v>
      </c>
      <c r="O5" s="203"/>
      <c r="P5" s="305"/>
      <c r="Q5" s="372"/>
    </row>
    <row r="6" spans="1:20" ht="31.5" customHeight="1" x14ac:dyDescent="0.25">
      <c r="A6" s="373"/>
      <c r="B6" s="201"/>
      <c r="C6" s="525" t="s">
        <v>309</v>
      </c>
      <c r="D6" s="210"/>
      <c r="E6" s="205"/>
      <c r="F6" s="80"/>
      <c r="G6" s="199"/>
      <c r="H6" s="525" t="s">
        <v>310</v>
      </c>
      <c r="I6" s="210"/>
      <c r="J6" s="205"/>
      <c r="K6" s="80"/>
      <c r="L6" s="199"/>
      <c r="M6" s="525" t="s">
        <v>311</v>
      </c>
      <c r="N6" s="210"/>
      <c r="O6" s="205"/>
      <c r="P6" s="80"/>
      <c r="Q6" s="372"/>
    </row>
    <row r="7" spans="1:20" ht="9.6" customHeight="1" x14ac:dyDescent="0.25">
      <c r="A7" s="373"/>
      <c r="B7" s="201"/>
      <c r="C7" s="204"/>
      <c r="D7" s="204"/>
      <c r="E7" s="204"/>
      <c r="F7" s="205"/>
      <c r="G7" s="80"/>
      <c r="H7" s="199"/>
      <c r="I7" s="199"/>
      <c r="J7" s="201"/>
      <c r="K7" s="201"/>
      <c r="L7" s="201"/>
      <c r="M7" s="201"/>
      <c r="N7" s="201"/>
      <c r="O7" s="201"/>
      <c r="P7" s="80"/>
      <c r="Q7" s="372"/>
    </row>
    <row r="8" spans="1:20" ht="9" customHeight="1" x14ac:dyDescent="0.25">
      <c r="A8" s="373"/>
      <c r="B8" s="201"/>
      <c r="C8" s="201"/>
      <c r="D8" s="201"/>
      <c r="E8" s="201"/>
      <c r="F8" s="201"/>
      <c r="G8" s="201"/>
      <c r="H8" s="201"/>
      <c r="I8" s="201"/>
      <c r="J8" s="201"/>
      <c r="K8" s="201"/>
      <c r="L8" s="201"/>
      <c r="M8" s="201"/>
      <c r="N8" s="201"/>
      <c r="O8" s="201"/>
      <c r="P8" s="80"/>
      <c r="Q8" s="372"/>
    </row>
    <row r="9" spans="1:20" ht="13.8" x14ac:dyDescent="0.25">
      <c r="A9" s="373" t="s">
        <v>112</v>
      </c>
      <c r="B9" s="201"/>
      <c r="C9" s="206"/>
      <c r="D9" s="204"/>
      <c r="E9" s="207"/>
      <c r="F9" s="81"/>
      <c r="G9" s="199"/>
      <c r="H9" s="206"/>
      <c r="I9" s="204"/>
      <c r="J9" s="207"/>
      <c r="K9" s="81"/>
      <c r="L9" s="199"/>
      <c r="M9" s="206"/>
      <c r="N9" s="204"/>
      <c r="O9" s="207"/>
      <c r="P9" s="81"/>
      <c r="Q9" s="372"/>
    </row>
    <row r="10" spans="1:20" ht="5.25" customHeight="1" x14ac:dyDescent="0.25">
      <c r="A10" s="375"/>
      <c r="B10" s="208"/>
      <c r="C10" s="208"/>
      <c r="D10" s="209"/>
      <c r="E10" s="205"/>
      <c r="F10" s="80"/>
      <c r="G10" s="199"/>
      <c r="H10" s="208"/>
      <c r="I10" s="209"/>
      <c r="J10" s="205"/>
      <c r="K10" s="80"/>
      <c r="L10" s="199"/>
      <c r="M10" s="208"/>
      <c r="N10" s="209"/>
      <c r="O10" s="205"/>
      <c r="P10" s="80"/>
      <c r="Q10" s="372"/>
    </row>
    <row r="11" spans="1:20" ht="13.8" x14ac:dyDescent="0.25">
      <c r="A11" s="375" t="s">
        <v>113</v>
      </c>
      <c r="B11" s="200"/>
      <c r="C11" s="200"/>
      <c r="D11" s="209"/>
      <c r="E11" s="205"/>
      <c r="F11" s="80"/>
      <c r="G11" s="199"/>
      <c r="H11" s="200"/>
      <c r="I11" s="209"/>
      <c r="J11" s="205"/>
      <c r="K11" s="80"/>
      <c r="L11" s="199"/>
      <c r="M11" s="200"/>
      <c r="N11" s="209"/>
      <c r="O11" s="205"/>
      <c r="P11" s="80"/>
      <c r="Q11" s="372"/>
    </row>
    <row r="12" spans="1:20" ht="15" customHeight="1" x14ac:dyDescent="0.25">
      <c r="A12" s="376" t="s">
        <v>114</v>
      </c>
      <c r="B12" s="200"/>
      <c r="C12" s="200"/>
      <c r="D12" s="210"/>
      <c r="E12" s="205"/>
      <c r="F12" s="80"/>
      <c r="G12" s="199"/>
      <c r="H12" s="200"/>
      <c r="I12" s="210"/>
      <c r="J12" s="205"/>
      <c r="K12" s="80"/>
      <c r="L12" s="199"/>
      <c r="M12" s="200"/>
      <c r="N12" s="210"/>
      <c r="O12" s="205"/>
      <c r="P12" s="80"/>
      <c r="Q12" s="372"/>
    </row>
    <row r="13" spans="1:20" ht="15" customHeight="1" x14ac:dyDescent="0.25">
      <c r="A13" s="376" t="s">
        <v>115</v>
      </c>
      <c r="B13" s="200"/>
      <c r="C13" s="200"/>
      <c r="D13" s="210"/>
      <c r="E13" s="205"/>
      <c r="F13" s="80"/>
      <c r="G13" s="199"/>
      <c r="H13" s="200"/>
      <c r="I13" s="210"/>
      <c r="J13" s="205"/>
      <c r="K13" s="80"/>
      <c r="L13" s="199"/>
      <c r="M13" s="200"/>
      <c r="N13" s="210"/>
      <c r="O13" s="205"/>
      <c r="P13" s="80"/>
      <c r="Q13" s="372"/>
    </row>
    <row r="14" spans="1:20" ht="15" customHeight="1" x14ac:dyDescent="0.25">
      <c r="A14" s="376" t="s">
        <v>116</v>
      </c>
      <c r="B14" s="200"/>
      <c r="C14" s="200"/>
      <c r="D14" s="210"/>
      <c r="E14" s="205"/>
      <c r="F14" s="80"/>
      <c r="G14" s="199"/>
      <c r="H14" s="200"/>
      <c r="I14" s="210"/>
      <c r="J14" s="205"/>
      <c r="K14" s="80"/>
      <c r="L14" s="199"/>
      <c r="M14" s="200"/>
      <c r="N14" s="210"/>
      <c r="O14" s="205"/>
      <c r="P14" s="80"/>
      <c r="Q14" s="372"/>
    </row>
    <row r="15" spans="1:20" ht="15" customHeight="1" x14ac:dyDescent="0.25">
      <c r="A15" s="376" t="s">
        <v>117</v>
      </c>
      <c r="B15" s="200"/>
      <c r="C15" s="200"/>
      <c r="D15" s="210"/>
      <c r="E15" s="205"/>
      <c r="F15" s="80"/>
      <c r="G15" s="199"/>
      <c r="H15" s="200"/>
      <c r="I15" s="210"/>
      <c r="J15" s="205"/>
      <c r="K15" s="80"/>
      <c r="L15" s="199"/>
      <c r="M15" s="200"/>
      <c r="N15" s="210"/>
      <c r="O15" s="205"/>
      <c r="P15" s="80"/>
      <c r="Q15" s="372"/>
    </row>
    <row r="16" spans="1:20" ht="15" customHeight="1" x14ac:dyDescent="0.25">
      <c r="A16" s="376" t="s">
        <v>118</v>
      </c>
      <c r="B16" s="200"/>
      <c r="C16" s="200"/>
      <c r="D16" s="210"/>
      <c r="E16" s="205"/>
      <c r="F16" s="80"/>
      <c r="G16" s="199"/>
      <c r="H16" s="200"/>
      <c r="I16" s="210"/>
      <c r="J16" s="205"/>
      <c r="K16" s="80"/>
      <c r="L16" s="199"/>
      <c r="M16" s="200"/>
      <c r="N16" s="210"/>
      <c r="O16" s="205"/>
      <c r="P16" s="80"/>
      <c r="Q16" s="372"/>
    </row>
    <row r="17" spans="1:17" ht="15" customHeight="1" x14ac:dyDescent="0.25">
      <c r="A17" s="376" t="s">
        <v>119</v>
      </c>
      <c r="B17" s="200"/>
      <c r="C17" s="200"/>
      <c r="D17" s="210"/>
      <c r="E17" s="205"/>
      <c r="F17" s="80"/>
      <c r="G17" s="199"/>
      <c r="H17" s="200"/>
      <c r="I17" s="210"/>
      <c r="J17" s="205"/>
      <c r="K17" s="80"/>
      <c r="L17" s="199"/>
      <c r="M17" s="200"/>
      <c r="N17" s="210"/>
      <c r="O17" s="205"/>
      <c r="P17" s="80"/>
      <c r="Q17" s="372"/>
    </row>
    <row r="18" spans="1:17" ht="15" customHeight="1" x14ac:dyDescent="0.25">
      <c r="A18" s="376" t="s">
        <v>120</v>
      </c>
      <c r="B18" s="200"/>
      <c r="C18" s="200"/>
      <c r="D18" s="210"/>
      <c r="E18" s="205"/>
      <c r="F18" s="80"/>
      <c r="G18" s="199"/>
      <c r="H18" s="200"/>
      <c r="I18" s="210"/>
      <c r="J18" s="205"/>
      <c r="K18" s="80"/>
      <c r="L18" s="199"/>
      <c r="M18" s="200"/>
      <c r="N18" s="210"/>
      <c r="O18" s="205"/>
      <c r="P18" s="80"/>
      <c r="Q18" s="372"/>
    </row>
    <row r="19" spans="1:17" ht="13.8" x14ac:dyDescent="0.25">
      <c r="A19" s="377"/>
      <c r="B19" s="211" t="s">
        <v>121</v>
      </c>
      <c r="C19" s="212"/>
      <c r="D19" s="213">
        <f>SUM(D12:D18)</f>
        <v>0</v>
      </c>
      <c r="E19" s="203"/>
      <c r="F19" s="81"/>
      <c r="G19" s="199"/>
      <c r="H19" s="212"/>
      <c r="I19" s="213">
        <f>SUM(I12:I18)</f>
        <v>0</v>
      </c>
      <c r="J19" s="203"/>
      <c r="K19" s="81"/>
      <c r="L19" s="199"/>
      <c r="M19" s="212"/>
      <c r="N19" s="213">
        <f>SUM(N12:N18)</f>
        <v>0</v>
      </c>
      <c r="O19" s="203"/>
      <c r="P19" s="81"/>
      <c r="Q19" s="372"/>
    </row>
    <row r="20" spans="1:17" ht="6.6" customHeight="1" x14ac:dyDescent="0.25">
      <c r="A20" s="377"/>
      <c r="B20" s="214"/>
      <c r="C20" s="212"/>
      <c r="D20" s="215"/>
      <c r="E20" s="216"/>
      <c r="F20" s="80"/>
      <c r="G20" s="199"/>
      <c r="H20" s="212"/>
      <c r="I20" s="215"/>
      <c r="J20" s="216"/>
      <c r="K20" s="80"/>
      <c r="L20" s="199"/>
      <c r="M20" s="212"/>
      <c r="N20" s="215"/>
      <c r="O20" s="216"/>
      <c r="P20" s="80"/>
      <c r="Q20" s="372"/>
    </row>
    <row r="21" spans="1:17" ht="13.8" x14ac:dyDescent="0.25">
      <c r="A21" s="375" t="s">
        <v>122</v>
      </c>
      <c r="B21" s="208"/>
      <c r="C21" s="212"/>
      <c r="D21" s="215"/>
      <c r="E21" s="216"/>
      <c r="F21" s="80"/>
      <c r="G21" s="200"/>
      <c r="H21" s="212"/>
      <c r="I21" s="215"/>
      <c r="J21" s="216"/>
      <c r="K21" s="80"/>
      <c r="L21" s="200"/>
      <c r="M21" s="212"/>
      <c r="N21" s="215"/>
      <c r="O21" s="216"/>
      <c r="P21" s="80"/>
      <c r="Q21" s="378"/>
    </row>
    <row r="22" spans="1:17" ht="15" customHeight="1" x14ac:dyDescent="0.25">
      <c r="A22" s="376" t="s">
        <v>123</v>
      </c>
      <c r="B22" s="200"/>
      <c r="C22" s="212"/>
      <c r="D22" s="210"/>
      <c r="E22" s="205"/>
      <c r="F22" s="80"/>
      <c r="G22" s="200"/>
      <c r="H22" s="212"/>
      <c r="I22" s="210"/>
      <c r="J22" s="205"/>
      <c r="K22" s="80"/>
      <c r="L22" s="200"/>
      <c r="M22" s="212"/>
      <c r="N22" s="210"/>
      <c r="O22" s="205"/>
      <c r="P22" s="80"/>
      <c r="Q22" s="378"/>
    </row>
    <row r="23" spans="1:17" ht="15" customHeight="1" x14ac:dyDescent="0.25">
      <c r="A23" s="376" t="s">
        <v>124</v>
      </c>
      <c r="B23" s="200"/>
      <c r="C23" s="212"/>
      <c r="D23" s="379">
        <f>D$19*D22</f>
        <v>0</v>
      </c>
      <c r="E23" s="205"/>
      <c r="F23" s="80"/>
      <c r="G23" s="200"/>
      <c r="H23" s="212"/>
      <c r="I23" s="379">
        <f>I$19*I22</f>
        <v>0</v>
      </c>
      <c r="J23" s="205"/>
      <c r="K23" s="80"/>
      <c r="L23" s="200"/>
      <c r="M23" s="212"/>
      <c r="N23" s="379">
        <f>N$19*N22</f>
        <v>0</v>
      </c>
      <c r="O23" s="205"/>
      <c r="P23" s="80"/>
      <c r="Q23" s="378"/>
    </row>
    <row r="24" spans="1:17" ht="15" customHeight="1" x14ac:dyDescent="0.25">
      <c r="A24" s="376" t="s">
        <v>125</v>
      </c>
      <c r="B24" s="200"/>
      <c r="C24" s="212"/>
      <c r="D24" s="210"/>
      <c r="E24" s="205"/>
      <c r="F24" s="80"/>
      <c r="G24" s="200"/>
      <c r="H24" s="212"/>
      <c r="I24" s="210"/>
      <c r="J24" s="205"/>
      <c r="K24" s="80"/>
      <c r="L24" s="200"/>
      <c r="M24" s="212"/>
      <c r="N24" s="210"/>
      <c r="O24" s="205"/>
      <c r="P24" s="80"/>
      <c r="Q24" s="378"/>
    </row>
    <row r="25" spans="1:17" ht="15" customHeight="1" x14ac:dyDescent="0.25">
      <c r="A25" s="376" t="s">
        <v>126</v>
      </c>
      <c r="B25" s="200"/>
      <c r="C25" s="212"/>
      <c r="D25" s="379">
        <f>D$19*D24</f>
        <v>0</v>
      </c>
      <c r="E25" s="205"/>
      <c r="F25" s="80"/>
      <c r="G25" s="200"/>
      <c r="H25" s="212"/>
      <c r="I25" s="379">
        <f>I$19*I24</f>
        <v>0</v>
      </c>
      <c r="J25" s="205"/>
      <c r="K25" s="80"/>
      <c r="L25" s="200"/>
      <c r="M25" s="212"/>
      <c r="N25" s="379">
        <f>N$19*N24</f>
        <v>0</v>
      </c>
      <c r="O25" s="205"/>
      <c r="P25" s="80"/>
      <c r="Q25" s="378"/>
    </row>
    <row r="26" spans="1:17" ht="15" customHeight="1" x14ac:dyDescent="0.25">
      <c r="A26" s="376" t="s">
        <v>127</v>
      </c>
      <c r="B26" s="200"/>
      <c r="C26" s="212"/>
      <c r="D26" s="210"/>
      <c r="E26" s="205"/>
      <c r="F26" s="80"/>
      <c r="G26" s="200"/>
      <c r="H26" s="212"/>
      <c r="I26" s="210"/>
      <c r="J26" s="205"/>
      <c r="K26" s="80"/>
      <c r="L26" s="200"/>
      <c r="M26" s="212"/>
      <c r="N26" s="210"/>
      <c r="O26" s="205"/>
      <c r="P26" s="80"/>
      <c r="Q26" s="378"/>
    </row>
    <row r="27" spans="1:17" ht="15" customHeight="1" x14ac:dyDescent="0.25">
      <c r="A27" s="376" t="s">
        <v>128</v>
      </c>
      <c r="B27" s="200"/>
      <c r="C27" s="212"/>
      <c r="D27" s="379">
        <f>D$19*D26</f>
        <v>0</v>
      </c>
      <c r="E27" s="205"/>
      <c r="F27" s="80"/>
      <c r="G27" s="200"/>
      <c r="H27" s="212"/>
      <c r="I27" s="379">
        <f>I$19*I26</f>
        <v>0</v>
      </c>
      <c r="J27" s="205"/>
      <c r="K27" s="80"/>
      <c r="L27" s="200"/>
      <c r="M27" s="212"/>
      <c r="N27" s="379">
        <f>N$19*N26</f>
        <v>0</v>
      </c>
      <c r="O27" s="205"/>
      <c r="P27" s="80"/>
      <c r="Q27" s="378"/>
    </row>
    <row r="28" spans="1:17" ht="15" customHeight="1" x14ac:dyDescent="0.25">
      <c r="A28" s="376" t="s">
        <v>129</v>
      </c>
      <c r="B28" s="200"/>
      <c r="C28" s="212"/>
      <c r="D28" s="210"/>
      <c r="E28" s="205"/>
      <c r="F28" s="80"/>
      <c r="G28" s="200"/>
      <c r="H28" s="212"/>
      <c r="I28" s="210"/>
      <c r="J28" s="205"/>
      <c r="K28" s="80"/>
      <c r="L28" s="200"/>
      <c r="M28" s="212"/>
      <c r="N28" s="210"/>
      <c r="O28" s="205"/>
      <c r="P28" s="80"/>
      <c r="Q28" s="378"/>
    </row>
    <row r="29" spans="1:17" ht="15" customHeight="1" x14ac:dyDescent="0.25">
      <c r="A29" s="376" t="s">
        <v>130</v>
      </c>
      <c r="B29" s="200"/>
      <c r="C29" s="212"/>
      <c r="D29" s="379">
        <f>D$19*D28</f>
        <v>0</v>
      </c>
      <c r="E29" s="205"/>
      <c r="F29" s="80"/>
      <c r="G29" s="199"/>
      <c r="H29" s="212"/>
      <c r="I29" s="379">
        <f>I$19*I28</f>
        <v>0</v>
      </c>
      <c r="J29" s="205"/>
      <c r="K29" s="80"/>
      <c r="L29" s="199"/>
      <c r="M29" s="212"/>
      <c r="N29" s="379">
        <f>N$19*N28</f>
        <v>0</v>
      </c>
      <c r="O29" s="205"/>
      <c r="P29" s="80"/>
      <c r="Q29" s="372"/>
    </row>
    <row r="30" spans="1:17" ht="15" customHeight="1" x14ac:dyDescent="0.25">
      <c r="A30" s="376" t="s">
        <v>131</v>
      </c>
      <c r="B30" s="200"/>
      <c r="C30" s="200"/>
      <c r="D30" s="210"/>
      <c r="E30" s="205"/>
      <c r="F30" s="80"/>
      <c r="G30" s="199"/>
      <c r="H30" s="212"/>
      <c r="I30" s="210"/>
      <c r="J30" s="205"/>
      <c r="K30" s="80"/>
      <c r="L30" s="199"/>
      <c r="M30" s="212"/>
      <c r="N30" s="210"/>
      <c r="O30" s="205"/>
      <c r="P30" s="80"/>
      <c r="Q30" s="372"/>
    </row>
    <row r="31" spans="1:17" ht="13.8" x14ac:dyDescent="0.25">
      <c r="A31" s="376" t="s">
        <v>132</v>
      </c>
      <c r="B31" s="200"/>
      <c r="C31" s="200"/>
      <c r="D31" s="379">
        <f>D$19*D30</f>
        <v>0</v>
      </c>
      <c r="E31" s="205"/>
      <c r="F31" s="80"/>
      <c r="G31" s="199"/>
      <c r="H31" s="200"/>
      <c r="I31" s="379">
        <f>I$19*I30</f>
        <v>0</v>
      </c>
      <c r="J31" s="205"/>
      <c r="K31" s="80"/>
      <c r="L31" s="199"/>
      <c r="M31" s="200"/>
      <c r="N31" s="379">
        <f>N$19*N30</f>
        <v>0</v>
      </c>
      <c r="O31" s="205"/>
      <c r="P31" s="80"/>
      <c r="Q31" s="372"/>
    </row>
    <row r="32" spans="1:17" ht="13.8" x14ac:dyDescent="0.25">
      <c r="A32" s="380" t="s">
        <v>133</v>
      </c>
      <c r="B32" s="211"/>
      <c r="C32" s="212"/>
      <c r="D32" s="213">
        <f>SUM(D22:D31)</f>
        <v>0</v>
      </c>
      <c r="E32" s="203"/>
      <c r="F32" s="81"/>
      <c r="G32" s="217"/>
      <c r="H32" s="212"/>
      <c r="I32" s="213">
        <f>SUM(I22:I31)</f>
        <v>0</v>
      </c>
      <c r="J32" s="203"/>
      <c r="K32" s="81"/>
      <c r="L32" s="217"/>
      <c r="M32" s="212"/>
      <c r="N32" s="213">
        <f>SUM(N22:N31)</f>
        <v>0</v>
      </c>
      <c r="O32" s="203"/>
      <c r="P32" s="81"/>
      <c r="Q32" s="381"/>
    </row>
    <row r="33" spans="1:17" ht="8.1" customHeight="1" x14ac:dyDescent="0.25">
      <c r="A33" s="376"/>
      <c r="B33" s="200"/>
      <c r="C33" s="200"/>
      <c r="D33" s="215"/>
      <c r="E33" s="216"/>
      <c r="F33" s="80"/>
      <c r="G33" s="199"/>
      <c r="H33" s="200"/>
      <c r="I33" s="215"/>
      <c r="J33" s="216"/>
      <c r="K33" s="80"/>
      <c r="L33" s="199"/>
      <c r="M33" s="200"/>
      <c r="N33" s="215"/>
      <c r="O33" s="216"/>
      <c r="P33" s="80"/>
      <c r="Q33" s="372"/>
    </row>
    <row r="34" spans="1:17" ht="13.8" x14ac:dyDescent="0.25">
      <c r="A34" s="380" t="s">
        <v>134</v>
      </c>
      <c r="B34" s="211"/>
      <c r="C34" s="200"/>
      <c r="D34" s="213">
        <f>D32+D19</f>
        <v>0</v>
      </c>
      <c r="E34" s="216"/>
      <c r="F34" s="80"/>
      <c r="G34" s="199"/>
      <c r="H34" s="200"/>
      <c r="I34" s="213">
        <f>I32+I19</f>
        <v>0</v>
      </c>
      <c r="J34" s="216"/>
      <c r="K34" s="80"/>
      <c r="L34" s="199"/>
      <c r="M34" s="200"/>
      <c r="N34" s="213">
        <f>N32+N19</f>
        <v>0</v>
      </c>
      <c r="O34" s="216"/>
      <c r="P34" s="80"/>
      <c r="Q34" s="372"/>
    </row>
    <row r="35" spans="1:17" ht="7.35" customHeight="1" x14ac:dyDescent="0.25">
      <c r="A35" s="376"/>
      <c r="B35" s="200"/>
      <c r="C35" s="200"/>
      <c r="D35" s="215"/>
      <c r="E35" s="216"/>
      <c r="F35" s="80"/>
      <c r="G35" s="199"/>
      <c r="H35" s="200"/>
      <c r="I35" s="215"/>
      <c r="J35" s="216"/>
      <c r="K35" s="80"/>
      <c r="L35" s="199"/>
      <c r="M35" s="200"/>
      <c r="N35" s="215"/>
      <c r="O35" s="216"/>
      <c r="P35" s="80"/>
      <c r="Q35" s="372"/>
    </row>
    <row r="36" spans="1:17" ht="13.8" x14ac:dyDescent="0.25">
      <c r="A36" s="375" t="s">
        <v>135</v>
      </c>
      <c r="B36" s="208"/>
      <c r="C36" s="208"/>
      <c r="D36" s="215"/>
      <c r="E36" s="205"/>
      <c r="F36" s="80"/>
      <c r="G36" s="199"/>
      <c r="H36" s="208"/>
      <c r="I36" s="215"/>
      <c r="J36" s="205"/>
      <c r="K36" s="80"/>
      <c r="L36" s="199"/>
      <c r="M36" s="208"/>
      <c r="N36" s="215"/>
      <c r="O36" s="205"/>
      <c r="P36" s="80"/>
      <c r="Q36" s="372"/>
    </row>
    <row r="37" spans="1:17" ht="15" customHeight="1" x14ac:dyDescent="0.25">
      <c r="A37" s="382" t="s">
        <v>136</v>
      </c>
      <c r="B37" s="218"/>
      <c r="C37" s="208"/>
      <c r="D37" s="210"/>
      <c r="E37" s="205"/>
      <c r="F37" s="80"/>
      <c r="G37" s="199"/>
      <c r="H37" s="208"/>
      <c r="I37" s="210"/>
      <c r="J37" s="205"/>
      <c r="K37" s="80"/>
      <c r="L37" s="199"/>
      <c r="M37" s="208"/>
      <c r="N37" s="210"/>
      <c r="O37" s="205"/>
      <c r="P37" s="80"/>
      <c r="Q37" s="372"/>
    </row>
    <row r="38" spans="1:17" ht="15" customHeight="1" x14ac:dyDescent="0.25">
      <c r="A38" s="382" t="s">
        <v>137</v>
      </c>
      <c r="B38" s="218"/>
      <c r="C38" s="208"/>
      <c r="D38" s="210"/>
      <c r="E38" s="205"/>
      <c r="F38" s="80"/>
      <c r="G38" s="199"/>
      <c r="H38" s="208"/>
      <c r="I38" s="210"/>
      <c r="J38" s="205"/>
      <c r="K38" s="80"/>
      <c r="L38" s="199"/>
      <c r="M38" s="208"/>
      <c r="N38" s="210"/>
      <c r="O38" s="205"/>
      <c r="P38" s="80"/>
      <c r="Q38" s="372"/>
    </row>
    <row r="39" spans="1:17" ht="13.8" x14ac:dyDescent="0.25">
      <c r="A39" s="380" t="s">
        <v>69</v>
      </c>
      <c r="B39" s="211"/>
      <c r="C39" s="212"/>
      <c r="D39" s="213">
        <f>SUM(D37:D38)+D34</f>
        <v>0</v>
      </c>
      <c r="E39" s="203"/>
      <c r="F39" s="81"/>
      <c r="G39" s="217"/>
      <c r="H39" s="212"/>
      <c r="I39" s="213">
        <f>SUM(I37:I38)+I34</f>
        <v>0</v>
      </c>
      <c r="J39" s="203"/>
      <c r="K39" s="81"/>
      <c r="L39" s="217"/>
      <c r="M39" s="212"/>
      <c r="N39" s="213">
        <f>SUM(N37:N38)+N34</f>
        <v>0</v>
      </c>
      <c r="O39" s="203"/>
      <c r="P39" s="81"/>
      <c r="Q39" s="381"/>
    </row>
    <row r="40" spans="1:17" ht="15.75" customHeight="1" x14ac:dyDescent="0.25">
      <c r="A40" s="376"/>
      <c r="B40" s="208"/>
      <c r="C40" s="208"/>
      <c r="D40" s="215"/>
      <c r="E40" s="216"/>
      <c r="F40" s="80"/>
      <c r="G40" s="199"/>
      <c r="H40" s="208"/>
      <c r="I40" s="215"/>
      <c r="J40" s="216"/>
      <c r="K40" s="80"/>
      <c r="L40" s="199"/>
      <c r="M40" s="208"/>
      <c r="N40" s="215"/>
      <c r="O40" s="216"/>
      <c r="P40" s="81"/>
      <c r="Q40" s="372"/>
    </row>
    <row r="41" spans="1:17" ht="13.8" x14ac:dyDescent="0.25">
      <c r="A41" s="373" t="s">
        <v>138</v>
      </c>
      <c r="B41" s="219"/>
      <c r="C41" s="219"/>
      <c r="D41" s="215"/>
      <c r="E41" s="216"/>
      <c r="F41" s="80"/>
      <c r="G41" s="199"/>
      <c r="H41" s="219"/>
      <c r="I41" s="215"/>
      <c r="J41" s="216"/>
      <c r="K41" s="80"/>
      <c r="L41" s="199"/>
      <c r="M41" s="219"/>
      <c r="N41" s="215"/>
      <c r="O41" s="216"/>
      <c r="P41" s="81"/>
      <c r="Q41" s="372"/>
    </row>
    <row r="42" spans="1:17" ht="15" customHeight="1" x14ac:dyDescent="0.25">
      <c r="A42" s="385" t="s">
        <v>315</v>
      </c>
      <c r="B42" s="218"/>
      <c r="C42" s="200"/>
      <c r="D42" s="210"/>
      <c r="E42" s="205"/>
      <c r="F42" s="80"/>
      <c r="G42" s="199"/>
      <c r="H42" s="200"/>
      <c r="I42" s="210"/>
      <c r="J42" s="205"/>
      <c r="K42" s="80"/>
      <c r="L42" s="199"/>
      <c r="M42" s="200"/>
      <c r="N42" s="210"/>
      <c r="O42" s="205"/>
      <c r="P42" s="81"/>
      <c r="Q42" s="372"/>
    </row>
    <row r="43" spans="1:17" ht="15" customHeight="1" x14ac:dyDescent="0.25">
      <c r="A43" s="385" t="s">
        <v>139</v>
      </c>
      <c r="B43" s="218"/>
      <c r="C43" s="200"/>
      <c r="D43" s="210"/>
      <c r="E43" s="205"/>
      <c r="F43" s="80"/>
      <c r="G43" s="199"/>
      <c r="H43" s="200"/>
      <c r="I43" s="210"/>
      <c r="J43" s="205"/>
      <c r="K43" s="80"/>
      <c r="L43" s="199"/>
      <c r="M43" s="200"/>
      <c r="N43" s="210"/>
      <c r="O43" s="205"/>
      <c r="P43" s="81"/>
      <c r="Q43" s="372"/>
    </row>
    <row r="44" spans="1:17" ht="15" customHeight="1" x14ac:dyDescent="0.25">
      <c r="A44" s="385" t="s">
        <v>140</v>
      </c>
      <c r="B44" s="218"/>
      <c r="C44" s="200"/>
      <c r="D44" s="210"/>
      <c r="E44" s="205"/>
      <c r="F44" s="80"/>
      <c r="G44" s="199"/>
      <c r="H44" s="200"/>
      <c r="I44" s="210"/>
      <c r="J44" s="205"/>
      <c r="K44" s="80"/>
      <c r="L44" s="199"/>
      <c r="M44" s="200"/>
      <c r="N44" s="210"/>
      <c r="O44" s="205"/>
      <c r="P44" s="81"/>
      <c r="Q44" s="372"/>
    </row>
    <row r="45" spans="1:17" ht="15" customHeight="1" x14ac:dyDescent="0.25">
      <c r="A45" s="385" t="s">
        <v>141</v>
      </c>
      <c r="B45" s="218"/>
      <c r="C45" s="200"/>
      <c r="D45" s="210"/>
      <c r="E45" s="205"/>
      <c r="F45" s="80"/>
      <c r="G45" s="199"/>
      <c r="H45" s="200"/>
      <c r="I45" s="210"/>
      <c r="J45" s="205"/>
      <c r="K45" s="80"/>
      <c r="L45" s="199"/>
      <c r="M45" s="200"/>
      <c r="N45" s="210"/>
      <c r="O45" s="205"/>
      <c r="P45" s="81"/>
      <c r="Q45" s="372"/>
    </row>
    <row r="46" spans="1:17" ht="15" customHeight="1" x14ac:dyDescent="0.25">
      <c r="A46" s="385" t="s">
        <v>316</v>
      </c>
      <c r="B46" s="218"/>
      <c r="C46" s="200"/>
      <c r="D46" s="210"/>
      <c r="E46" s="205"/>
      <c r="F46" s="80"/>
      <c r="G46" s="199"/>
      <c r="H46" s="200"/>
      <c r="I46" s="210"/>
      <c r="J46" s="205"/>
      <c r="K46" s="80"/>
      <c r="L46" s="199"/>
      <c r="M46" s="200"/>
      <c r="N46" s="210"/>
      <c r="O46" s="205"/>
      <c r="P46" s="81"/>
      <c r="Q46" s="372"/>
    </row>
    <row r="47" spans="1:17" ht="13.8" x14ac:dyDescent="0.25">
      <c r="A47" s="380" t="s">
        <v>142</v>
      </c>
      <c r="B47" s="211"/>
      <c r="C47" s="199"/>
      <c r="D47" s="213">
        <f>SUM(D42:D46)</f>
        <v>0</v>
      </c>
      <c r="E47" s="203"/>
      <c r="F47" s="81"/>
      <c r="G47" s="217"/>
      <c r="H47" s="199"/>
      <c r="I47" s="213">
        <f>SUM(I42:I46)</f>
        <v>0</v>
      </c>
      <c r="J47" s="203"/>
      <c r="K47" s="81"/>
      <c r="L47" s="217"/>
      <c r="M47" s="199"/>
      <c r="N47" s="213">
        <f>SUM(N42:N46)</f>
        <v>0</v>
      </c>
      <c r="O47" s="203"/>
      <c r="P47" s="81"/>
      <c r="Q47" s="381"/>
    </row>
    <row r="48" spans="1:17" ht="5.25" customHeight="1" x14ac:dyDescent="0.25">
      <c r="A48" s="375"/>
      <c r="B48" s="201"/>
      <c r="C48" s="208"/>
      <c r="D48" s="215"/>
      <c r="E48" s="216"/>
      <c r="F48" s="80"/>
      <c r="G48" s="199"/>
      <c r="H48" s="208"/>
      <c r="I48" s="215"/>
      <c r="J48" s="216"/>
      <c r="K48" s="80"/>
      <c r="L48" s="199"/>
      <c r="M48" s="208"/>
      <c r="N48" s="215"/>
      <c r="O48" s="216"/>
      <c r="P48" s="80"/>
      <c r="Q48" s="372"/>
    </row>
    <row r="49" spans="1:17" ht="13.8" x14ac:dyDescent="0.25">
      <c r="A49" s="373" t="s">
        <v>143</v>
      </c>
      <c r="B49" s="219"/>
      <c r="C49" s="219"/>
      <c r="D49" s="215"/>
      <c r="E49" s="216"/>
      <c r="F49" s="80"/>
      <c r="G49" s="199"/>
      <c r="H49" s="219"/>
      <c r="I49" s="215"/>
      <c r="J49" s="216"/>
      <c r="K49" s="80"/>
      <c r="L49" s="199"/>
      <c r="M49" s="219"/>
      <c r="N49" s="215"/>
      <c r="O49" s="216"/>
      <c r="P49" s="80"/>
      <c r="Q49" s="372"/>
    </row>
    <row r="50" spans="1:17" ht="13.8" x14ac:dyDescent="0.25">
      <c r="A50" s="375" t="s">
        <v>144</v>
      </c>
      <c r="B50" s="208"/>
      <c r="C50" s="200"/>
      <c r="D50" s="215"/>
      <c r="E50" s="205"/>
      <c r="F50" s="80"/>
      <c r="G50" s="199"/>
      <c r="H50" s="200"/>
      <c r="I50" s="215"/>
      <c r="J50" s="205"/>
      <c r="K50" s="80"/>
      <c r="L50" s="199"/>
      <c r="M50" s="200"/>
      <c r="N50" s="215"/>
      <c r="O50" s="205"/>
      <c r="P50" s="80"/>
      <c r="Q50" s="372"/>
    </row>
    <row r="51" spans="1:17" ht="15" customHeight="1" x14ac:dyDescent="0.25">
      <c r="A51" s="382" t="s">
        <v>145</v>
      </c>
      <c r="B51" s="208"/>
      <c r="C51" s="200"/>
      <c r="D51" s="210"/>
      <c r="E51" s="205"/>
      <c r="F51" s="80"/>
      <c r="G51" s="199"/>
      <c r="H51" s="200"/>
      <c r="I51" s="210"/>
      <c r="J51" s="205"/>
      <c r="K51" s="80"/>
      <c r="L51" s="199"/>
      <c r="M51" s="200"/>
      <c r="N51" s="210"/>
      <c r="O51" s="205"/>
      <c r="P51" s="80"/>
      <c r="Q51" s="372"/>
    </row>
    <row r="52" spans="1:17" ht="15" customHeight="1" x14ac:dyDescent="0.25">
      <c r="A52" s="382" t="s">
        <v>146</v>
      </c>
      <c r="B52" s="208"/>
      <c r="C52" s="200"/>
      <c r="D52" s="210"/>
      <c r="E52" s="205"/>
      <c r="F52" s="80"/>
      <c r="G52" s="199"/>
      <c r="H52" s="200"/>
      <c r="I52" s="210"/>
      <c r="J52" s="205"/>
      <c r="K52" s="80"/>
      <c r="L52" s="199"/>
      <c r="M52" s="200"/>
      <c r="N52" s="210"/>
      <c r="O52" s="205"/>
      <c r="P52" s="80"/>
      <c r="Q52" s="372"/>
    </row>
    <row r="53" spans="1:17" ht="15" customHeight="1" x14ac:dyDescent="0.25">
      <c r="A53" s="375" t="s">
        <v>147</v>
      </c>
      <c r="B53" s="208"/>
      <c r="C53" s="200"/>
      <c r="D53" s="210"/>
      <c r="E53" s="205"/>
      <c r="F53" s="80"/>
      <c r="G53" s="199"/>
      <c r="H53" s="200"/>
      <c r="I53" s="210"/>
      <c r="J53" s="205"/>
      <c r="K53" s="80"/>
      <c r="L53" s="199"/>
      <c r="M53" s="200"/>
      <c r="N53" s="210"/>
      <c r="O53" s="205"/>
      <c r="P53" s="80"/>
      <c r="Q53" s="372"/>
    </row>
    <row r="54" spans="1:17" ht="15" customHeight="1" x14ac:dyDescent="0.25">
      <c r="A54" s="375" t="s">
        <v>148</v>
      </c>
      <c r="B54" s="208"/>
      <c r="C54" s="200"/>
      <c r="D54" s="215"/>
      <c r="E54" s="205"/>
      <c r="F54" s="80"/>
      <c r="G54" s="199"/>
      <c r="H54" s="200"/>
      <c r="I54" s="215"/>
      <c r="J54" s="205"/>
      <c r="K54" s="80"/>
      <c r="L54" s="199"/>
      <c r="M54" s="200"/>
      <c r="N54" s="215"/>
      <c r="O54" s="205"/>
      <c r="P54" s="80"/>
      <c r="Q54" s="372"/>
    </row>
    <row r="55" spans="1:17" ht="15" customHeight="1" x14ac:dyDescent="0.25">
      <c r="A55" s="382" t="s">
        <v>149</v>
      </c>
      <c r="B55" s="208"/>
      <c r="C55" s="200"/>
      <c r="D55" s="210"/>
      <c r="E55" s="205"/>
      <c r="F55" s="80"/>
      <c r="G55" s="199"/>
      <c r="H55" s="200"/>
      <c r="I55" s="210"/>
      <c r="J55" s="205"/>
      <c r="K55" s="80"/>
      <c r="L55" s="199"/>
      <c r="M55" s="200"/>
      <c r="N55" s="210"/>
      <c r="O55" s="205"/>
      <c r="P55" s="80"/>
      <c r="Q55" s="372"/>
    </row>
    <row r="56" spans="1:17" ht="15" customHeight="1" x14ac:dyDescent="0.25">
      <c r="A56" s="382" t="s">
        <v>150</v>
      </c>
      <c r="B56" s="208"/>
      <c r="C56" s="200"/>
      <c r="D56" s="210"/>
      <c r="E56" s="205"/>
      <c r="F56" s="80"/>
      <c r="G56" s="199"/>
      <c r="H56" s="200"/>
      <c r="I56" s="210"/>
      <c r="J56" s="205"/>
      <c r="K56" s="80"/>
      <c r="L56" s="199"/>
      <c r="M56" s="200"/>
      <c r="N56" s="210"/>
      <c r="O56" s="205"/>
      <c r="P56" s="80"/>
      <c r="Q56" s="372"/>
    </row>
    <row r="57" spans="1:17" ht="15" customHeight="1" x14ac:dyDescent="0.25">
      <c r="A57" s="385" t="s">
        <v>151</v>
      </c>
      <c r="B57" s="208"/>
      <c r="C57" s="200"/>
      <c r="D57" s="210"/>
      <c r="E57" s="205"/>
      <c r="F57" s="80"/>
      <c r="G57" s="199"/>
      <c r="H57" s="200"/>
      <c r="I57" s="210"/>
      <c r="J57" s="205"/>
      <c r="K57" s="80"/>
      <c r="L57" s="199"/>
      <c r="M57" s="200"/>
      <c r="N57" s="210"/>
      <c r="O57" s="205"/>
      <c r="P57" s="80"/>
      <c r="Q57" s="372"/>
    </row>
    <row r="58" spans="1:17" ht="15" customHeight="1" x14ac:dyDescent="0.25">
      <c r="A58" s="387" t="s">
        <v>152</v>
      </c>
      <c r="B58" s="200"/>
      <c r="C58" s="200"/>
      <c r="D58" s="210"/>
      <c r="E58" s="205"/>
      <c r="F58" s="80"/>
      <c r="G58" s="199"/>
      <c r="H58" s="200"/>
      <c r="I58" s="210"/>
      <c r="J58" s="205"/>
      <c r="K58" s="80"/>
      <c r="L58" s="199"/>
      <c r="M58" s="200"/>
      <c r="N58" s="210"/>
      <c r="O58" s="205"/>
      <c r="P58" s="80"/>
      <c r="Q58" s="372"/>
    </row>
    <row r="59" spans="1:17" ht="15" customHeight="1" x14ac:dyDescent="0.25">
      <c r="A59" s="387" t="s">
        <v>514</v>
      </c>
      <c r="B59" s="200"/>
      <c r="C59" s="200"/>
      <c r="D59" s="210"/>
      <c r="E59" s="205"/>
      <c r="F59" s="80"/>
      <c r="G59" s="199"/>
      <c r="H59" s="200"/>
      <c r="I59" s="210"/>
      <c r="J59" s="205"/>
      <c r="K59" s="80"/>
      <c r="L59" s="199"/>
      <c r="M59" s="200"/>
      <c r="N59" s="210"/>
      <c r="O59" s="205"/>
      <c r="P59" s="80"/>
      <c r="Q59" s="372"/>
    </row>
    <row r="60" spans="1:17" ht="15" customHeight="1" x14ac:dyDescent="0.25">
      <c r="A60" s="385" t="s">
        <v>153</v>
      </c>
      <c r="B60" s="200"/>
      <c r="C60" s="200"/>
      <c r="D60" s="210"/>
      <c r="E60" s="205"/>
      <c r="F60" s="80"/>
      <c r="G60" s="199"/>
      <c r="H60" s="200"/>
      <c r="I60" s="210"/>
      <c r="J60" s="205"/>
      <c r="K60" s="80"/>
      <c r="L60" s="199"/>
      <c r="M60" s="200"/>
      <c r="N60" s="210"/>
      <c r="O60" s="205"/>
      <c r="P60" s="80"/>
      <c r="Q60" s="372"/>
    </row>
    <row r="61" spans="1:17" ht="15" customHeight="1" x14ac:dyDescent="0.25">
      <c r="A61" s="385" t="s">
        <v>154</v>
      </c>
      <c r="B61" s="200"/>
      <c r="C61" s="200"/>
      <c r="D61" s="210"/>
      <c r="E61" s="205"/>
      <c r="F61" s="80"/>
      <c r="G61" s="199"/>
      <c r="H61" s="200"/>
      <c r="I61" s="210"/>
      <c r="J61" s="205"/>
      <c r="K61" s="80"/>
      <c r="L61" s="199"/>
      <c r="M61" s="200"/>
      <c r="N61" s="210"/>
      <c r="O61" s="205"/>
      <c r="P61" s="80"/>
      <c r="Q61" s="372"/>
    </row>
    <row r="62" spans="1:17" ht="15" customHeight="1" x14ac:dyDescent="0.25">
      <c r="A62" s="385" t="s">
        <v>155</v>
      </c>
      <c r="B62" s="200"/>
      <c r="C62" s="200"/>
      <c r="D62" s="210"/>
      <c r="E62" s="205"/>
      <c r="F62" s="80"/>
      <c r="G62" s="199"/>
      <c r="H62" s="200"/>
      <c r="I62" s="210"/>
      <c r="J62" s="205"/>
      <c r="K62" s="80"/>
      <c r="L62" s="199"/>
      <c r="M62" s="200"/>
      <c r="N62" s="210"/>
      <c r="O62" s="205"/>
      <c r="P62" s="80"/>
      <c r="Q62" s="372"/>
    </row>
    <row r="63" spans="1:17" ht="13.8" x14ac:dyDescent="0.25">
      <c r="A63" s="380" t="s">
        <v>156</v>
      </c>
      <c r="B63" s="211"/>
      <c r="C63" s="199"/>
      <c r="D63" s="213">
        <f>SUM(D51:D62)</f>
        <v>0</v>
      </c>
      <c r="E63" s="203"/>
      <c r="F63" s="81"/>
      <c r="G63" s="217"/>
      <c r="H63" s="199"/>
      <c r="I63" s="213">
        <f>SUM(I51:I62)</f>
        <v>0</v>
      </c>
      <c r="J63" s="203"/>
      <c r="K63" s="81"/>
      <c r="L63" s="217"/>
      <c r="M63" s="199"/>
      <c r="N63" s="213">
        <f>SUM(N51:N62)</f>
        <v>0</v>
      </c>
      <c r="O63" s="203"/>
      <c r="P63" s="81"/>
      <c r="Q63" s="381"/>
    </row>
    <row r="64" spans="1:17" ht="8.1" customHeight="1" x14ac:dyDescent="0.25">
      <c r="A64" s="375"/>
      <c r="B64" s="208"/>
      <c r="C64" s="208"/>
      <c r="D64" s="215"/>
      <c r="E64" s="216"/>
      <c r="F64" s="80"/>
      <c r="G64" s="199"/>
      <c r="H64" s="208"/>
      <c r="I64" s="215"/>
      <c r="J64" s="216"/>
      <c r="K64" s="80"/>
      <c r="L64" s="199"/>
      <c r="M64" s="208"/>
      <c r="N64" s="215"/>
      <c r="O64" s="216"/>
      <c r="P64" s="80"/>
      <c r="Q64" s="372"/>
    </row>
    <row r="65" spans="1:17" ht="13.8" x14ac:dyDescent="0.25">
      <c r="A65" s="373" t="s">
        <v>70</v>
      </c>
      <c r="B65" s="219"/>
      <c r="C65" s="219"/>
      <c r="D65" s="213">
        <f>+D5+D39+D47+D63</f>
        <v>1</v>
      </c>
      <c r="E65" s="203"/>
      <c r="F65" s="81"/>
      <c r="G65" s="217"/>
      <c r="H65" s="219"/>
      <c r="I65" s="213">
        <f>+I5+I39+I47+I63</f>
        <v>1</v>
      </c>
      <c r="J65" s="203"/>
      <c r="K65" s="81"/>
      <c r="L65" s="217"/>
      <c r="M65" s="219"/>
      <c r="N65" s="213">
        <f>+N5+N39+N47+N63</f>
        <v>1</v>
      </c>
      <c r="O65" s="203"/>
      <c r="P65" s="81"/>
      <c r="Q65" s="381"/>
    </row>
    <row r="66" spans="1:17" ht="6.6" customHeight="1" x14ac:dyDescent="0.25">
      <c r="A66" s="375"/>
      <c r="B66" s="208"/>
      <c r="C66" s="208"/>
      <c r="D66" s="215"/>
      <c r="E66" s="216"/>
      <c r="F66" s="80"/>
      <c r="G66" s="199"/>
      <c r="H66" s="208"/>
      <c r="I66" s="215"/>
      <c r="J66" s="216"/>
      <c r="K66" s="80"/>
      <c r="L66" s="199"/>
      <c r="M66" s="208"/>
      <c r="N66" s="215"/>
      <c r="O66" s="216"/>
      <c r="P66" s="80"/>
      <c r="Q66" s="372"/>
    </row>
    <row r="67" spans="1:17" ht="15" customHeight="1" x14ac:dyDescent="0.25">
      <c r="A67" s="373" t="s">
        <v>157</v>
      </c>
      <c r="B67" s="219"/>
      <c r="C67" s="219"/>
      <c r="D67" s="220"/>
      <c r="E67" s="203"/>
      <c r="F67" s="81"/>
      <c r="G67" s="217"/>
      <c r="H67" s="219"/>
      <c r="I67" s="220"/>
      <c r="J67" s="203"/>
      <c r="K67" s="81"/>
      <c r="L67" s="217"/>
      <c r="M67" s="219"/>
      <c r="N67" s="220"/>
      <c r="O67" s="203"/>
      <c r="P67" s="81"/>
      <c r="Q67" s="381"/>
    </row>
    <row r="68" spans="1:17" ht="7.35" customHeight="1" x14ac:dyDescent="0.25">
      <c r="A68" s="375"/>
      <c r="B68" s="208"/>
      <c r="C68" s="208"/>
      <c r="D68" s="215"/>
      <c r="E68" s="205"/>
      <c r="F68" s="80"/>
      <c r="G68" s="199"/>
      <c r="H68" s="208"/>
      <c r="I68" s="215"/>
      <c r="J68" s="205"/>
      <c r="K68" s="80"/>
      <c r="L68" s="199"/>
      <c r="M68" s="208"/>
      <c r="N68" s="215"/>
      <c r="O68" s="205"/>
      <c r="P68" s="80"/>
      <c r="Q68" s="372"/>
    </row>
    <row r="69" spans="1:17" ht="15" customHeight="1" x14ac:dyDescent="0.25">
      <c r="A69" s="373" t="s">
        <v>317</v>
      </c>
      <c r="B69" s="219"/>
      <c r="C69" s="219"/>
      <c r="D69" s="220"/>
      <c r="E69" s="203"/>
      <c r="F69" s="81"/>
      <c r="G69" s="217"/>
      <c r="H69" s="219"/>
      <c r="I69" s="220"/>
      <c r="J69" s="203"/>
      <c r="K69" s="81"/>
      <c r="L69" s="217"/>
      <c r="M69" s="219"/>
      <c r="N69" s="220"/>
      <c r="O69" s="203"/>
      <c r="P69" s="81"/>
      <c r="Q69" s="381"/>
    </row>
    <row r="70" spans="1:17" ht="8.25" customHeight="1" thickBot="1" x14ac:dyDescent="0.3">
      <c r="A70" s="375"/>
      <c r="B70" s="208"/>
      <c r="C70" s="208"/>
      <c r="D70" s="215"/>
      <c r="E70" s="205"/>
      <c r="F70" s="80"/>
      <c r="G70" s="199"/>
      <c r="H70" s="208"/>
      <c r="I70" s="215"/>
      <c r="J70" s="205"/>
      <c r="K70" s="80"/>
      <c r="L70" s="199"/>
      <c r="M70" s="208"/>
      <c r="N70" s="215"/>
      <c r="O70" s="205"/>
      <c r="P70" s="80"/>
      <c r="Q70" s="372"/>
    </row>
    <row r="71" spans="1:17" ht="35.1" customHeight="1" thickBot="1" x14ac:dyDescent="0.3">
      <c r="A71" s="599" t="s">
        <v>71</v>
      </c>
      <c r="B71" s="600"/>
      <c r="C71" s="601"/>
      <c r="D71" s="222">
        <f>+D65+D67+D69-D5</f>
        <v>0</v>
      </c>
      <c r="E71" s="223"/>
      <c r="F71" s="82">
        <f>+D71*$F$5</f>
        <v>0</v>
      </c>
      <c r="G71" s="217"/>
      <c r="H71" s="221"/>
      <c r="I71" s="222">
        <f>+I65+I67+I69-I5</f>
        <v>0</v>
      </c>
      <c r="J71" s="223"/>
      <c r="K71" s="82">
        <f>+I71*$K$5</f>
        <v>0</v>
      </c>
      <c r="L71" s="217"/>
      <c r="M71" s="221"/>
      <c r="N71" s="222">
        <f>+N65+N67+N69-N5</f>
        <v>0</v>
      </c>
      <c r="O71" s="223"/>
      <c r="P71" s="82">
        <f>+N71*$P$5</f>
        <v>0</v>
      </c>
      <c r="Q71" s="381"/>
    </row>
    <row r="72" spans="1:17" ht="33" customHeight="1" thickBot="1" x14ac:dyDescent="0.3">
      <c r="A72" s="602" t="s">
        <v>72</v>
      </c>
      <c r="B72" s="603"/>
      <c r="C72" s="221"/>
      <c r="D72" s="222">
        <f>+D71+D5</f>
        <v>1</v>
      </c>
      <c r="E72" s="223"/>
      <c r="F72" s="388">
        <f>+D72*$F$5</f>
        <v>0</v>
      </c>
      <c r="G72" s="217"/>
      <c r="H72" s="221"/>
      <c r="I72" s="222">
        <f>+I71+I5</f>
        <v>1</v>
      </c>
      <c r="J72" s="223"/>
      <c r="K72" s="388">
        <f>+I72*$K$5</f>
        <v>0</v>
      </c>
      <c r="L72" s="217"/>
      <c r="M72" s="221"/>
      <c r="N72" s="222">
        <f>+N71+N5</f>
        <v>1</v>
      </c>
      <c r="O72" s="223"/>
      <c r="P72" s="388">
        <f>+N72*$P$5</f>
        <v>0</v>
      </c>
      <c r="Q72" s="381"/>
    </row>
    <row r="73" spans="1:17" x14ac:dyDescent="0.25">
      <c r="A73" s="389"/>
      <c r="B73" s="195"/>
      <c r="C73" s="195"/>
      <c r="D73" s="224"/>
      <c r="E73" s="195"/>
      <c r="F73" s="195"/>
      <c r="G73" s="195"/>
      <c r="H73" s="195"/>
      <c r="I73" s="224"/>
      <c r="J73" s="195"/>
      <c r="K73" s="195"/>
      <c r="L73" s="195"/>
      <c r="M73" s="195"/>
      <c r="N73" s="224"/>
      <c r="O73" s="195"/>
      <c r="P73" s="195"/>
      <c r="Q73" s="365"/>
    </row>
    <row r="74" spans="1:17" ht="23.1" customHeight="1" x14ac:dyDescent="0.25">
      <c r="A74" s="199"/>
      <c r="B74" s="199"/>
      <c r="C74" s="199"/>
      <c r="D74" s="390"/>
      <c r="E74" s="225" t="s">
        <v>73</v>
      </c>
      <c r="F74" s="391">
        <f>D6</f>
        <v>0</v>
      </c>
      <c r="G74" s="199"/>
      <c r="H74" s="199"/>
      <c r="I74" s="199"/>
      <c r="J74" s="199"/>
      <c r="K74" s="199"/>
      <c r="L74" s="199"/>
      <c r="M74" s="604" t="s">
        <v>3</v>
      </c>
      <c r="N74" s="587">
        <f>Basisdaten!E5</f>
        <v>0</v>
      </c>
      <c r="O74" s="587"/>
      <c r="P74" s="587"/>
      <c r="Q74" s="372"/>
    </row>
    <row r="75" spans="1:17" ht="23.1" customHeight="1" x14ac:dyDescent="0.25">
      <c r="A75" s="199"/>
      <c r="B75" s="199"/>
      <c r="C75" s="199"/>
      <c r="D75" s="390"/>
      <c r="E75" s="225" t="s">
        <v>318</v>
      </c>
      <c r="F75" s="391">
        <f>I6</f>
        <v>0</v>
      </c>
      <c r="G75" s="199"/>
      <c r="H75" s="199"/>
      <c r="I75" s="199"/>
      <c r="J75" s="199"/>
      <c r="K75" s="199"/>
      <c r="L75" s="199"/>
      <c r="M75" s="604"/>
      <c r="N75" s="587"/>
      <c r="O75" s="587"/>
      <c r="P75" s="587"/>
      <c r="Q75" s="372"/>
    </row>
    <row r="76" spans="1:17" ht="23.55" customHeight="1" x14ac:dyDescent="0.25">
      <c r="A76" s="199"/>
      <c r="B76" s="199"/>
      <c r="C76" s="199"/>
      <c r="D76" s="390"/>
      <c r="E76" s="225" t="s">
        <v>319</v>
      </c>
      <c r="F76" s="391">
        <f>N6</f>
        <v>0</v>
      </c>
      <c r="G76" s="199"/>
      <c r="H76" s="199"/>
      <c r="I76" s="199"/>
      <c r="J76" s="199"/>
      <c r="K76" s="199"/>
      <c r="L76" s="199"/>
      <c r="M76" s="604"/>
      <c r="N76" s="605"/>
      <c r="O76" s="605"/>
      <c r="P76" s="605"/>
      <c r="Q76" s="372"/>
    </row>
    <row r="77" spans="1:17" ht="32.549999999999997" customHeight="1" x14ac:dyDescent="0.25">
      <c r="A77" s="199"/>
      <c r="B77" s="199"/>
      <c r="C77" s="199"/>
      <c r="D77" s="390"/>
      <c r="E77" s="225" t="s">
        <v>158</v>
      </c>
      <c r="F77" s="392">
        <f>ROUND(+F74*F72+F75*K72+F76*P72,2)</f>
        <v>0</v>
      </c>
      <c r="G77" s="199"/>
      <c r="H77" s="226"/>
      <c r="I77" s="393"/>
      <c r="J77" s="393"/>
      <c r="L77" s="199"/>
      <c r="M77" s="226" t="s">
        <v>1</v>
      </c>
      <c r="N77" s="593">
        <f>Basisdaten!E3</f>
        <v>0</v>
      </c>
      <c r="O77" s="593"/>
      <c r="Q77" s="372"/>
    </row>
    <row r="78" spans="1:17" ht="27.75" customHeight="1" x14ac:dyDescent="0.25">
      <c r="A78" s="199"/>
      <c r="B78" s="199"/>
      <c r="C78" s="199"/>
      <c r="D78" s="390"/>
      <c r="E78" s="225" t="s">
        <v>320</v>
      </c>
      <c r="F78" s="394">
        <f>((D5+D39)/D72)*F74+((I5+I39)/I72)*F75+((N5+N39)/N72)*F76</f>
        <v>0</v>
      </c>
      <c r="G78" s="199"/>
      <c r="H78" s="199"/>
      <c r="I78" s="199"/>
      <c r="J78" s="199"/>
      <c r="K78" s="199"/>
      <c r="L78" s="199"/>
      <c r="M78" s="199"/>
      <c r="N78" s="199"/>
      <c r="O78" s="199"/>
      <c r="P78" s="199"/>
      <c r="Q78" s="372"/>
    </row>
    <row r="79" spans="1:17" ht="9" customHeight="1" thickBot="1" x14ac:dyDescent="0.3">
      <c r="A79" s="395"/>
      <c r="B79" s="395"/>
      <c r="C79" s="395"/>
      <c r="D79" s="395"/>
      <c r="E79" s="395"/>
      <c r="F79" s="395"/>
      <c r="G79" s="395"/>
      <c r="H79" s="395"/>
      <c r="I79" s="395"/>
      <c r="J79" s="395"/>
      <c r="K79" s="395"/>
      <c r="L79" s="395"/>
      <c r="M79" s="395"/>
      <c r="N79" s="395"/>
      <c r="O79" s="395"/>
      <c r="P79" s="395"/>
      <c r="Q79" s="396"/>
    </row>
    <row r="80" spans="1:17" ht="13.8" thickTop="1" x14ac:dyDescent="0.25"/>
  </sheetData>
  <mergeCells count="8">
    <mergeCell ref="N77:O77"/>
    <mergeCell ref="A1:Q1"/>
    <mergeCell ref="H3:K3"/>
    <mergeCell ref="M3:Q3"/>
    <mergeCell ref="A71:C71"/>
    <mergeCell ref="A72:B72"/>
    <mergeCell ref="M74:M76"/>
    <mergeCell ref="N74:P76"/>
  </mergeCells>
  <pageMargins left="0.70866141732283472" right="0.70866141732283472" top="0.78740157480314965" bottom="0.78740157480314965" header="0.31496062992125984" footer="0.31496062992125984"/>
  <pageSetup paperSize="9" scale="46" orientation="portrait" r:id="rId1"/>
  <headerFooter>
    <oddHeader>&amp;CAusschreibung Reinigung Gemeinde Oberhaching 2026</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34</vt:i4>
      </vt:variant>
    </vt:vector>
  </HeadingPairs>
  <TitlesOfParts>
    <vt:vector size="52" baseType="lpstr">
      <vt:lpstr>Basisdaten</vt:lpstr>
      <vt:lpstr>Preisblatt Los 4</vt:lpstr>
      <vt:lpstr>LV UHR Kitas</vt:lpstr>
      <vt:lpstr>LV Grundreinigung</vt:lpstr>
      <vt:lpstr>Leistungswerte UHR Kigas</vt:lpstr>
      <vt:lpstr>Leistungswerte GR Kigas</vt:lpstr>
      <vt:lpstr>SVS UHR</vt:lpstr>
      <vt:lpstr>SVS GR</vt:lpstr>
      <vt:lpstr>SVS Innenglas</vt:lpstr>
      <vt:lpstr>Kalk UHR KiGa Äuss.Stockweg</vt:lpstr>
      <vt:lpstr>Kalk GR KiGa Äuss.Stockweg</vt:lpstr>
      <vt:lpstr>Kalk Innengl.KiGa Äuss.St.</vt:lpstr>
      <vt:lpstr>Kalk UHR KiGa Bajuwarenring</vt:lpstr>
      <vt:lpstr>Kalk GR KiGa Bajuwarenring</vt:lpstr>
      <vt:lpstr>Kalk Innengl.KiGa Bajuwarenring</vt:lpstr>
      <vt:lpstr>Turnus</vt:lpstr>
      <vt:lpstr>verrechenbare Arbeitstage</vt:lpstr>
      <vt:lpstr>verrechenbare Arbeitstage 2</vt:lpstr>
      <vt:lpstr>Basisdaten!Druckbereich</vt:lpstr>
      <vt:lpstr>'Kalk GR KiGa Äuss.Stockweg'!Druckbereich</vt:lpstr>
      <vt:lpstr>'Kalk GR KiGa Bajuwarenring'!Druckbereich</vt:lpstr>
      <vt:lpstr>'Kalk Innengl.KiGa Äuss.St.'!Druckbereich</vt:lpstr>
      <vt:lpstr>'Kalk Innengl.KiGa Bajuwarenring'!Druckbereich</vt:lpstr>
      <vt:lpstr>'Kalk UHR KiGa Äuss.Stockweg'!Druckbereich</vt:lpstr>
      <vt:lpstr>'Kalk UHR KiGa Bajuwarenring'!Druckbereich</vt:lpstr>
      <vt:lpstr>'Leistungswerte UHR Kigas'!Druckbereich</vt:lpstr>
      <vt:lpstr>'LV UHR Kitas'!Druckbereich</vt:lpstr>
      <vt:lpstr>'Preisblatt Los 4'!Druckbereich</vt:lpstr>
      <vt:lpstr>'SVS GR'!Druckbereich</vt:lpstr>
      <vt:lpstr>'SVS Innenglas'!Druckbereich</vt:lpstr>
      <vt:lpstr>'SVS UHR'!Druckbereich</vt:lpstr>
      <vt:lpstr>Turnus!Druckbereich</vt:lpstr>
      <vt:lpstr>'verrechenbare Arbeitstage'!Druckbereich</vt:lpstr>
      <vt:lpstr>'verrechenbare Arbeitstage 2'!Druckbereich</vt:lpstr>
      <vt:lpstr>'Kalk GR KiGa Äuss.Stockweg'!Drucktitel</vt:lpstr>
      <vt:lpstr>'Kalk GR KiGa Bajuwarenring'!Drucktitel</vt:lpstr>
      <vt:lpstr>'Kalk Innengl.KiGa Äuss.St.'!Drucktitel</vt:lpstr>
      <vt:lpstr>'Kalk Innengl.KiGa Bajuwarenring'!Drucktitel</vt:lpstr>
      <vt:lpstr>'Kalk UHR KiGa Äuss.Stockweg'!Drucktitel</vt:lpstr>
      <vt:lpstr>'Kalk UHR KiGa Bajuwarenring'!Drucktitel</vt:lpstr>
      <vt:lpstr>'Leistungswerte GR Kigas'!Drucktitel</vt:lpstr>
      <vt:lpstr>'Leistungswerte UHR Kigas'!Drucktitel</vt:lpstr>
      <vt:lpstr>'LV Grundreinigung'!Drucktitel</vt:lpstr>
      <vt:lpstr>'LV UHR Kitas'!Drucktitel</vt:lpstr>
      <vt:lpstr>'Preisblatt Los 4'!Drucktitel</vt:lpstr>
      <vt:lpstr>'SVS GR'!Drucktitel</vt:lpstr>
      <vt:lpstr>'SVS Innenglas'!Drucktitel</vt:lpstr>
      <vt:lpstr>'SVS UHR'!Drucktitel</vt:lpstr>
      <vt:lpstr>'verrechenbare Arbeitstage'!Drucktitel</vt:lpstr>
      <vt:lpstr>'verrechenbare Arbeitstage 2'!Drucktitel</vt:lpstr>
      <vt:lpstr>Leistung</vt:lpstr>
      <vt:lpstr>Turnus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2012-01-12T21:20:54Z</dcterms:created>
  <dcterms:modified xsi:type="dcterms:W3CDTF">2026-02-02T07:06:59Z</dcterms:modified>
</cp:coreProperties>
</file>